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1175" windowHeight="13230" activeTab="1"/>
  </bookViews>
  <sheets>
    <sheet name="Rekapitulace stavby" sheetId="1" r:id="rId1"/>
    <sheet name="20190529 - MŠ Kalinova 57..." sheetId="2" r:id="rId2"/>
  </sheets>
  <definedNames>
    <definedName name="_xlnm._FilterDatabase" localSheetId="1" hidden="1">'20190529 - MŠ Kalinova 57...'!$C$133:$K$491</definedName>
    <definedName name="_xlnm.Print_Titles" localSheetId="1">'20190529 - MŠ Kalinova 57...'!$133:$133</definedName>
    <definedName name="_xlnm.Print_Titles" localSheetId="0">'Rekapitulace stavby'!$92:$92</definedName>
    <definedName name="_xlnm.Print_Area" localSheetId="1">'20190529 - MŠ Kalinova 57...'!$C$4:$J$76,'20190529 - MŠ Kalinova 57...'!$C$82:$J$117,'20190529 - MŠ Kalinova 57...'!$C$123:$K$491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490" i="2"/>
  <c r="BH490" i="2"/>
  <c r="BG490" i="2"/>
  <c r="BF490" i="2"/>
  <c r="T490" i="2"/>
  <c r="T489" i="2"/>
  <c r="R490" i="2"/>
  <c r="R489" i="2" s="1"/>
  <c r="P490" i="2"/>
  <c r="P489" i="2"/>
  <c r="BK490" i="2"/>
  <c r="BK489" i="2" s="1"/>
  <c r="J489" i="2" s="1"/>
  <c r="J116" i="2" s="1"/>
  <c r="J490" i="2"/>
  <c r="BE490" i="2" s="1"/>
  <c r="BI487" i="2"/>
  <c r="BH487" i="2"/>
  <c r="BG487" i="2"/>
  <c r="BF487" i="2"/>
  <c r="T487" i="2"/>
  <c r="T486" i="2"/>
  <c r="R487" i="2"/>
  <c r="R486" i="2" s="1"/>
  <c r="P487" i="2"/>
  <c r="P486" i="2"/>
  <c r="BK487" i="2"/>
  <c r="BK486" i="2" s="1"/>
  <c r="J486" i="2" s="1"/>
  <c r="J115" i="2" s="1"/>
  <c r="J487" i="2"/>
  <c r="BE487" i="2" s="1"/>
  <c r="BI484" i="2"/>
  <c r="BH484" i="2"/>
  <c r="BG484" i="2"/>
  <c r="BF484" i="2"/>
  <c r="T484" i="2"/>
  <c r="R484" i="2"/>
  <c r="P484" i="2"/>
  <c r="BK484" i="2"/>
  <c r="J484" i="2"/>
  <c r="BE484" i="2"/>
  <c r="BI482" i="2"/>
  <c r="BH482" i="2"/>
  <c r="BG482" i="2"/>
  <c r="BF482" i="2"/>
  <c r="T482" i="2"/>
  <c r="T481" i="2" s="1"/>
  <c r="T480" i="2" s="1"/>
  <c r="R482" i="2"/>
  <c r="R481" i="2" s="1"/>
  <c r="P482" i="2"/>
  <c r="P481" i="2"/>
  <c r="P480" i="2" s="1"/>
  <c r="BK482" i="2"/>
  <c r="BK481" i="2"/>
  <c r="BK480" i="2" s="1"/>
  <c r="J480" i="2" s="1"/>
  <c r="J113" i="2" s="1"/>
  <c r="J481" i="2"/>
  <c r="J114" i="2" s="1"/>
  <c r="J482" i="2"/>
  <c r="BE482" i="2"/>
  <c r="BI477" i="2"/>
  <c r="BH477" i="2"/>
  <c r="BG477" i="2"/>
  <c r="BF477" i="2"/>
  <c r="T477" i="2"/>
  <c r="R477" i="2"/>
  <c r="P477" i="2"/>
  <c r="BK477" i="2"/>
  <c r="J477" i="2"/>
  <c r="BE477" i="2"/>
  <c r="BI470" i="2"/>
  <c r="BH470" i="2"/>
  <c r="BG470" i="2"/>
  <c r="BF470" i="2"/>
  <c r="T470" i="2"/>
  <c r="T469" i="2" s="1"/>
  <c r="R470" i="2"/>
  <c r="R469" i="2"/>
  <c r="P470" i="2"/>
  <c r="P469" i="2" s="1"/>
  <c r="BK470" i="2"/>
  <c r="BK469" i="2"/>
  <c r="J469" i="2" s="1"/>
  <c r="J112" i="2" s="1"/>
  <c r="J470" i="2"/>
  <c r="BE470" i="2"/>
  <c r="BI464" i="2"/>
  <c r="BH464" i="2"/>
  <c r="BG464" i="2"/>
  <c r="BF464" i="2"/>
  <c r="T464" i="2"/>
  <c r="R464" i="2"/>
  <c r="P464" i="2"/>
  <c r="BK464" i="2"/>
  <c r="J464" i="2"/>
  <c r="BE464" i="2" s="1"/>
  <c r="BI458" i="2"/>
  <c r="BH458" i="2"/>
  <c r="BG458" i="2"/>
  <c r="BF458" i="2"/>
  <c r="T458" i="2"/>
  <c r="R458" i="2"/>
  <c r="P458" i="2"/>
  <c r="BK458" i="2"/>
  <c r="J458" i="2"/>
  <c r="BE458" i="2"/>
  <c r="BI456" i="2"/>
  <c r="BH456" i="2"/>
  <c r="BG456" i="2"/>
  <c r="BF456" i="2"/>
  <c r="T456" i="2"/>
  <c r="R456" i="2"/>
  <c r="P456" i="2"/>
  <c r="BK456" i="2"/>
  <c r="J456" i="2"/>
  <c r="BE456" i="2" s="1"/>
  <c r="BI453" i="2"/>
  <c r="BH453" i="2"/>
  <c r="BG453" i="2"/>
  <c r="BF453" i="2"/>
  <c r="T453" i="2"/>
  <c r="R453" i="2"/>
  <c r="P453" i="2"/>
  <c r="BK453" i="2"/>
  <c r="J453" i="2"/>
  <c r="BE453" i="2"/>
  <c r="BI450" i="2"/>
  <c r="BH450" i="2"/>
  <c r="BG450" i="2"/>
  <c r="BF450" i="2"/>
  <c r="T450" i="2"/>
  <c r="T449" i="2" s="1"/>
  <c r="R450" i="2"/>
  <c r="R449" i="2"/>
  <c r="P450" i="2"/>
  <c r="P449" i="2" s="1"/>
  <c r="BK450" i="2"/>
  <c r="BK449" i="2"/>
  <c r="J449" i="2" s="1"/>
  <c r="J111" i="2" s="1"/>
  <c r="J450" i="2"/>
  <c r="BE450" i="2"/>
  <c r="BI447" i="2"/>
  <c r="BH447" i="2"/>
  <c r="BG447" i="2"/>
  <c r="BF447" i="2"/>
  <c r="T447" i="2"/>
  <c r="T446" i="2" s="1"/>
  <c r="R447" i="2"/>
  <c r="R446" i="2"/>
  <c r="P447" i="2"/>
  <c r="P446" i="2" s="1"/>
  <c r="BK447" i="2"/>
  <c r="BK446" i="2"/>
  <c r="J446" i="2" s="1"/>
  <c r="J110" i="2" s="1"/>
  <c r="J447" i="2"/>
  <c r="BE447" i="2"/>
  <c r="BI444" i="2"/>
  <c r="BH444" i="2"/>
  <c r="BG444" i="2"/>
  <c r="BF444" i="2"/>
  <c r="T444" i="2"/>
  <c r="R444" i="2"/>
  <c r="P444" i="2"/>
  <c r="BK444" i="2"/>
  <c r="J444" i="2"/>
  <c r="BE444" i="2" s="1"/>
  <c r="BI441" i="2"/>
  <c r="BH441" i="2"/>
  <c r="BG441" i="2"/>
  <c r="BF441" i="2"/>
  <c r="T441" i="2"/>
  <c r="R441" i="2"/>
  <c r="P441" i="2"/>
  <c r="BK441" i="2"/>
  <c r="J441" i="2"/>
  <c r="BE441" i="2"/>
  <c r="BI438" i="2"/>
  <c r="BH438" i="2"/>
  <c r="BG438" i="2"/>
  <c r="BF438" i="2"/>
  <c r="T438" i="2"/>
  <c r="R438" i="2"/>
  <c r="P438" i="2"/>
  <c r="BK438" i="2"/>
  <c r="J438" i="2"/>
  <c r="BE438" i="2" s="1"/>
  <c r="BI435" i="2"/>
  <c r="BH435" i="2"/>
  <c r="BG435" i="2"/>
  <c r="BF435" i="2"/>
  <c r="T435" i="2"/>
  <c r="R435" i="2"/>
  <c r="P435" i="2"/>
  <c r="BK435" i="2"/>
  <c r="J435" i="2"/>
  <c r="BE435" i="2"/>
  <c r="BI430" i="2"/>
  <c r="BH430" i="2"/>
  <c r="BG430" i="2"/>
  <c r="BF430" i="2"/>
  <c r="T430" i="2"/>
  <c r="R430" i="2"/>
  <c r="P430" i="2"/>
  <c r="BK430" i="2"/>
  <c r="J430" i="2"/>
  <c r="BE430" i="2" s="1"/>
  <c r="BI425" i="2"/>
  <c r="BH425" i="2"/>
  <c r="BG425" i="2"/>
  <c r="BF425" i="2"/>
  <c r="T425" i="2"/>
  <c r="R425" i="2"/>
  <c r="P425" i="2"/>
  <c r="BK425" i="2"/>
  <c r="J425" i="2"/>
  <c r="BE425" i="2"/>
  <c r="BI416" i="2"/>
  <c r="BH416" i="2"/>
  <c r="BG416" i="2"/>
  <c r="BF416" i="2"/>
  <c r="T416" i="2"/>
  <c r="R416" i="2"/>
  <c r="P416" i="2"/>
  <c r="BK416" i="2"/>
  <c r="J416" i="2"/>
  <c r="BE416" i="2" s="1"/>
  <c r="BI414" i="2"/>
  <c r="BH414" i="2"/>
  <c r="BG414" i="2"/>
  <c r="BF414" i="2"/>
  <c r="T414" i="2"/>
  <c r="R414" i="2"/>
  <c r="P414" i="2"/>
  <c r="BK414" i="2"/>
  <c r="J414" i="2"/>
  <c r="BE414" i="2"/>
  <c r="BI411" i="2"/>
  <c r="BH411" i="2"/>
  <c r="BG411" i="2"/>
  <c r="BF411" i="2"/>
  <c r="T411" i="2"/>
  <c r="R411" i="2"/>
  <c r="P411" i="2"/>
  <c r="BK411" i="2"/>
  <c r="J411" i="2"/>
  <c r="BE411" i="2" s="1"/>
  <c r="BI408" i="2"/>
  <c r="BH408" i="2"/>
  <c r="BG408" i="2"/>
  <c r="BF408" i="2"/>
  <c r="T408" i="2"/>
  <c r="R408" i="2"/>
  <c r="P408" i="2"/>
  <c r="BK408" i="2"/>
  <c r="J408" i="2"/>
  <c r="BE408" i="2"/>
  <c r="BI406" i="2"/>
  <c r="BH406" i="2"/>
  <c r="BG406" i="2"/>
  <c r="BF406" i="2"/>
  <c r="T406" i="2"/>
  <c r="T405" i="2" s="1"/>
  <c r="R406" i="2"/>
  <c r="R405" i="2"/>
  <c r="P406" i="2"/>
  <c r="P405" i="2" s="1"/>
  <c r="BK406" i="2"/>
  <c r="BK405" i="2"/>
  <c r="J405" i="2" s="1"/>
  <c r="J109" i="2" s="1"/>
  <c r="J406" i="2"/>
  <c r="BE406" i="2"/>
  <c r="BI403" i="2"/>
  <c r="BH403" i="2"/>
  <c r="BG403" i="2"/>
  <c r="BF403" i="2"/>
  <c r="T403" i="2"/>
  <c r="T402" i="2" s="1"/>
  <c r="R403" i="2"/>
  <c r="R402" i="2"/>
  <c r="P403" i="2"/>
  <c r="P402" i="2" s="1"/>
  <c r="BK403" i="2"/>
  <c r="BK402" i="2"/>
  <c r="J402" i="2" s="1"/>
  <c r="J108" i="2" s="1"/>
  <c r="J403" i="2"/>
  <c r="BE403" i="2"/>
  <c r="BI400" i="2"/>
  <c r="BH400" i="2"/>
  <c r="BG400" i="2"/>
  <c r="BF400" i="2"/>
  <c r="T400" i="2"/>
  <c r="R400" i="2"/>
  <c r="P400" i="2"/>
  <c r="BK400" i="2"/>
  <c r="J400" i="2"/>
  <c r="BE400" i="2" s="1"/>
  <c r="BI398" i="2"/>
  <c r="BH398" i="2"/>
  <c r="BG398" i="2"/>
  <c r="BF398" i="2"/>
  <c r="T398" i="2"/>
  <c r="T397" i="2"/>
  <c r="R398" i="2"/>
  <c r="R397" i="2" s="1"/>
  <c r="P398" i="2"/>
  <c r="P397" i="2"/>
  <c r="BK398" i="2"/>
  <c r="BK397" i="2" s="1"/>
  <c r="J397" i="2" s="1"/>
  <c r="J107" i="2" s="1"/>
  <c r="J398" i="2"/>
  <c r="BE398" i="2" s="1"/>
  <c r="BI394" i="2"/>
  <c r="BH394" i="2"/>
  <c r="BG394" i="2"/>
  <c r="BF394" i="2"/>
  <c r="T394" i="2"/>
  <c r="R394" i="2"/>
  <c r="P394" i="2"/>
  <c r="BK394" i="2"/>
  <c r="J394" i="2"/>
  <c r="BE394" i="2"/>
  <c r="BI391" i="2"/>
  <c r="BH391" i="2"/>
  <c r="BG391" i="2"/>
  <c r="BF391" i="2"/>
  <c r="T391" i="2"/>
  <c r="R391" i="2"/>
  <c r="P391" i="2"/>
  <c r="BK391" i="2"/>
  <c r="J391" i="2"/>
  <c r="BE391" i="2" s="1"/>
  <c r="BI388" i="2"/>
  <c r="BH388" i="2"/>
  <c r="BG388" i="2"/>
  <c r="BF388" i="2"/>
  <c r="T388" i="2"/>
  <c r="R388" i="2"/>
  <c r="P388" i="2"/>
  <c r="BK388" i="2"/>
  <c r="J388" i="2"/>
  <c r="BE388" i="2"/>
  <c r="BI385" i="2"/>
  <c r="BH385" i="2"/>
  <c r="BG385" i="2"/>
  <c r="BF385" i="2"/>
  <c r="T385" i="2"/>
  <c r="R385" i="2"/>
  <c r="P385" i="2"/>
  <c r="BK385" i="2"/>
  <c r="J385" i="2"/>
  <c r="BE385" i="2" s="1"/>
  <c r="BI382" i="2"/>
  <c r="BH382" i="2"/>
  <c r="BG382" i="2"/>
  <c r="BF382" i="2"/>
  <c r="T382" i="2"/>
  <c r="R382" i="2"/>
  <c r="P382" i="2"/>
  <c r="BK382" i="2"/>
  <c r="J382" i="2"/>
  <c r="BE382" i="2"/>
  <c r="BI380" i="2"/>
  <c r="BH380" i="2"/>
  <c r="BG380" i="2"/>
  <c r="BF380" i="2"/>
  <c r="T380" i="2"/>
  <c r="R380" i="2"/>
  <c r="P380" i="2"/>
  <c r="BK380" i="2"/>
  <c r="J380" i="2"/>
  <c r="BE380" i="2" s="1"/>
  <c r="BI378" i="2"/>
  <c r="BH378" i="2"/>
  <c r="BG378" i="2"/>
  <c r="BF378" i="2"/>
  <c r="T378" i="2"/>
  <c r="R378" i="2"/>
  <c r="P378" i="2"/>
  <c r="BK378" i="2"/>
  <c r="J378" i="2"/>
  <c r="BE378" i="2"/>
  <c r="BI376" i="2"/>
  <c r="BH376" i="2"/>
  <c r="BG376" i="2"/>
  <c r="BF376" i="2"/>
  <c r="T376" i="2"/>
  <c r="R376" i="2"/>
  <c r="P376" i="2"/>
  <c r="BK376" i="2"/>
  <c r="J376" i="2"/>
  <c r="BE376" i="2"/>
  <c r="BI373" i="2"/>
  <c r="BH373" i="2"/>
  <c r="BG373" i="2"/>
  <c r="BF373" i="2"/>
  <c r="T373" i="2"/>
  <c r="R373" i="2"/>
  <c r="R366" i="2" s="1"/>
  <c r="R365" i="2" s="1"/>
  <c r="P373" i="2"/>
  <c r="BK373" i="2"/>
  <c r="J373" i="2"/>
  <c r="BE373" i="2"/>
  <c r="BI370" i="2"/>
  <c r="BH370" i="2"/>
  <c r="BG370" i="2"/>
  <c r="BF370" i="2"/>
  <c r="T370" i="2"/>
  <c r="R370" i="2"/>
  <c r="P370" i="2"/>
  <c r="P366" i="2" s="1"/>
  <c r="BK370" i="2"/>
  <c r="J370" i="2"/>
  <c r="BE370" i="2"/>
  <c r="BI367" i="2"/>
  <c r="BH367" i="2"/>
  <c r="BG367" i="2"/>
  <c r="BF367" i="2"/>
  <c r="T367" i="2"/>
  <c r="T366" i="2"/>
  <c r="T365" i="2" s="1"/>
  <c r="R367" i="2"/>
  <c r="P367" i="2"/>
  <c r="BK367" i="2"/>
  <c r="BK366" i="2" s="1"/>
  <c r="J367" i="2"/>
  <c r="BE367" i="2"/>
  <c r="BI363" i="2"/>
  <c r="BH363" i="2"/>
  <c r="BG363" i="2"/>
  <c r="BF363" i="2"/>
  <c r="T363" i="2"/>
  <c r="T362" i="2"/>
  <c r="R363" i="2"/>
  <c r="R362" i="2"/>
  <c r="P363" i="2"/>
  <c r="P362" i="2"/>
  <c r="BK363" i="2"/>
  <c r="BK362" i="2"/>
  <c r="J362" i="2" s="1"/>
  <c r="J104" i="2" s="1"/>
  <c r="J363" i="2"/>
  <c r="BE363" i="2"/>
  <c r="BI360" i="2"/>
  <c r="BH360" i="2"/>
  <c r="BG360" i="2"/>
  <c r="BF360" i="2"/>
  <c r="T360" i="2"/>
  <c r="R360" i="2"/>
  <c r="P360" i="2"/>
  <c r="P354" i="2" s="1"/>
  <c r="BK360" i="2"/>
  <c r="J360" i="2"/>
  <c r="BE360" i="2"/>
  <c r="BI357" i="2"/>
  <c r="BH357" i="2"/>
  <c r="BG357" i="2"/>
  <c r="BF357" i="2"/>
  <c r="T357" i="2"/>
  <c r="T354" i="2" s="1"/>
  <c r="R357" i="2"/>
  <c r="P357" i="2"/>
  <c r="BK357" i="2"/>
  <c r="J357" i="2"/>
  <c r="BE357" i="2"/>
  <c r="BI355" i="2"/>
  <c r="BH355" i="2"/>
  <c r="BG355" i="2"/>
  <c r="BF355" i="2"/>
  <c r="T355" i="2"/>
  <c r="R355" i="2"/>
  <c r="R354" i="2"/>
  <c r="P355" i="2"/>
  <c r="BK355" i="2"/>
  <c r="BK354" i="2"/>
  <c r="J354" i="2" s="1"/>
  <c r="J103" i="2" s="1"/>
  <c r="J355" i="2"/>
  <c r="BE355" i="2"/>
  <c r="BI352" i="2"/>
  <c r="BH352" i="2"/>
  <c r="BG352" i="2"/>
  <c r="BF352" i="2"/>
  <c r="T352" i="2"/>
  <c r="R352" i="2"/>
  <c r="P352" i="2"/>
  <c r="BK352" i="2"/>
  <c r="J352" i="2"/>
  <c r="BE352" i="2"/>
  <c r="BI350" i="2"/>
  <c r="BH350" i="2"/>
  <c r="BG350" i="2"/>
  <c r="BF350" i="2"/>
  <c r="T350" i="2"/>
  <c r="R350" i="2"/>
  <c r="P350" i="2"/>
  <c r="BK350" i="2"/>
  <c r="J350" i="2"/>
  <c r="BE350" i="2"/>
  <c r="BI347" i="2"/>
  <c r="BH347" i="2"/>
  <c r="BG347" i="2"/>
  <c r="BF347" i="2"/>
  <c r="T347" i="2"/>
  <c r="R347" i="2"/>
  <c r="P347" i="2"/>
  <c r="BK347" i="2"/>
  <c r="J347" i="2"/>
  <c r="BE347" i="2"/>
  <c r="BI341" i="2"/>
  <c r="BH341" i="2"/>
  <c r="BG341" i="2"/>
  <c r="BF341" i="2"/>
  <c r="T341" i="2"/>
  <c r="R341" i="2"/>
  <c r="P341" i="2"/>
  <c r="BK341" i="2"/>
  <c r="J341" i="2"/>
  <c r="BE341" i="2"/>
  <c r="BI334" i="2"/>
  <c r="BH334" i="2"/>
  <c r="BG334" i="2"/>
  <c r="BF334" i="2"/>
  <c r="T334" i="2"/>
  <c r="R334" i="2"/>
  <c r="P334" i="2"/>
  <c r="BK334" i="2"/>
  <c r="J334" i="2"/>
  <c r="BE334" i="2"/>
  <c r="BI332" i="2"/>
  <c r="BH332" i="2"/>
  <c r="BG332" i="2"/>
  <c r="BF332" i="2"/>
  <c r="T332" i="2"/>
  <c r="R332" i="2"/>
  <c r="P332" i="2"/>
  <c r="BK332" i="2"/>
  <c r="J332" i="2"/>
  <c r="BE332" i="2"/>
  <c r="BI329" i="2"/>
  <c r="BH329" i="2"/>
  <c r="BG329" i="2"/>
  <c r="BF329" i="2"/>
  <c r="T329" i="2"/>
  <c r="R329" i="2"/>
  <c r="P329" i="2"/>
  <c r="BK329" i="2"/>
  <c r="J329" i="2"/>
  <c r="BE329" i="2"/>
  <c r="BI327" i="2"/>
  <c r="BH327" i="2"/>
  <c r="BG327" i="2"/>
  <c r="BF327" i="2"/>
  <c r="T327" i="2"/>
  <c r="R327" i="2"/>
  <c r="P327" i="2"/>
  <c r="BK327" i="2"/>
  <c r="J327" i="2"/>
  <c r="BE327" i="2"/>
  <c r="BI325" i="2"/>
  <c r="BH325" i="2"/>
  <c r="BG325" i="2"/>
  <c r="BF325" i="2"/>
  <c r="T325" i="2"/>
  <c r="R325" i="2"/>
  <c r="P325" i="2"/>
  <c r="BK325" i="2"/>
  <c r="J325" i="2"/>
  <c r="BE325" i="2"/>
  <c r="BI321" i="2"/>
  <c r="BH321" i="2"/>
  <c r="BG321" i="2"/>
  <c r="BF321" i="2"/>
  <c r="T321" i="2"/>
  <c r="R321" i="2"/>
  <c r="P321" i="2"/>
  <c r="BK321" i="2"/>
  <c r="J321" i="2"/>
  <c r="BE321" i="2"/>
  <c r="BI318" i="2"/>
  <c r="BH318" i="2"/>
  <c r="BG318" i="2"/>
  <c r="BF318" i="2"/>
  <c r="T318" i="2"/>
  <c r="R318" i="2"/>
  <c r="P318" i="2"/>
  <c r="BK318" i="2"/>
  <c r="J318" i="2"/>
  <c r="BE318" i="2"/>
  <c r="BI316" i="2"/>
  <c r="BH316" i="2"/>
  <c r="BG316" i="2"/>
  <c r="BF316" i="2"/>
  <c r="T316" i="2"/>
  <c r="R316" i="2"/>
  <c r="P316" i="2"/>
  <c r="BK316" i="2"/>
  <c r="J316" i="2"/>
  <c r="BE316" i="2"/>
  <c r="BI314" i="2"/>
  <c r="BH314" i="2"/>
  <c r="BG314" i="2"/>
  <c r="BF314" i="2"/>
  <c r="T314" i="2"/>
  <c r="R314" i="2"/>
  <c r="P314" i="2"/>
  <c r="BK314" i="2"/>
  <c r="J314" i="2"/>
  <c r="BE314" i="2"/>
  <c r="BI312" i="2"/>
  <c r="BH312" i="2"/>
  <c r="BG312" i="2"/>
  <c r="BF312" i="2"/>
  <c r="T312" i="2"/>
  <c r="R312" i="2"/>
  <c r="P312" i="2"/>
  <c r="BK312" i="2"/>
  <c r="J312" i="2"/>
  <c r="BE312" i="2"/>
  <c r="BI302" i="2"/>
  <c r="BH302" i="2"/>
  <c r="BG302" i="2"/>
  <c r="BF302" i="2"/>
  <c r="T302" i="2"/>
  <c r="R302" i="2"/>
  <c r="P302" i="2"/>
  <c r="BK302" i="2"/>
  <c r="J302" i="2"/>
  <c r="BE302" i="2"/>
  <c r="BI292" i="2"/>
  <c r="BH292" i="2"/>
  <c r="BG292" i="2"/>
  <c r="BF292" i="2"/>
  <c r="T292" i="2"/>
  <c r="R292" i="2"/>
  <c r="P292" i="2"/>
  <c r="BK292" i="2"/>
  <c r="J292" i="2"/>
  <c r="BE292" i="2"/>
  <c r="BI290" i="2"/>
  <c r="BH290" i="2"/>
  <c r="BG290" i="2"/>
  <c r="BF290" i="2"/>
  <c r="T290" i="2"/>
  <c r="R290" i="2"/>
  <c r="P290" i="2"/>
  <c r="BK290" i="2"/>
  <c r="J290" i="2"/>
  <c r="BE290" i="2"/>
  <c r="BI282" i="2"/>
  <c r="BH282" i="2"/>
  <c r="BG282" i="2"/>
  <c r="BF282" i="2"/>
  <c r="T282" i="2"/>
  <c r="R282" i="2"/>
  <c r="P282" i="2"/>
  <c r="BK282" i="2"/>
  <c r="J282" i="2"/>
  <c r="BE282" i="2"/>
  <c r="BI277" i="2"/>
  <c r="BH277" i="2"/>
  <c r="BG277" i="2"/>
  <c r="BF277" i="2"/>
  <c r="T277" i="2"/>
  <c r="R277" i="2"/>
  <c r="P277" i="2"/>
  <c r="BK277" i="2"/>
  <c r="J277" i="2"/>
  <c r="BE277" i="2"/>
  <c r="BI275" i="2"/>
  <c r="BH275" i="2"/>
  <c r="BG275" i="2"/>
  <c r="BF275" i="2"/>
  <c r="T275" i="2"/>
  <c r="R275" i="2"/>
  <c r="P275" i="2"/>
  <c r="BK275" i="2"/>
  <c r="J275" i="2"/>
  <c r="BE275" i="2"/>
  <c r="BI273" i="2"/>
  <c r="BH273" i="2"/>
  <c r="BG273" i="2"/>
  <c r="BF273" i="2"/>
  <c r="T273" i="2"/>
  <c r="R273" i="2"/>
  <c r="P273" i="2"/>
  <c r="BK273" i="2"/>
  <c r="J273" i="2"/>
  <c r="BE273" i="2"/>
  <c r="BI270" i="2"/>
  <c r="BH270" i="2"/>
  <c r="BG270" i="2"/>
  <c r="BF270" i="2"/>
  <c r="T270" i="2"/>
  <c r="R270" i="2"/>
  <c r="P270" i="2"/>
  <c r="BK270" i="2"/>
  <c r="J270" i="2"/>
  <c r="BE270" i="2"/>
  <c r="BI268" i="2"/>
  <c r="BH268" i="2"/>
  <c r="BG268" i="2"/>
  <c r="BF268" i="2"/>
  <c r="T268" i="2"/>
  <c r="R268" i="2"/>
  <c r="P268" i="2"/>
  <c r="BK268" i="2"/>
  <c r="J268" i="2"/>
  <c r="BE268" i="2"/>
  <c r="BI266" i="2"/>
  <c r="BH266" i="2"/>
  <c r="BG266" i="2"/>
  <c r="BF266" i="2"/>
  <c r="T266" i="2"/>
  <c r="R266" i="2"/>
  <c r="P266" i="2"/>
  <c r="BK266" i="2"/>
  <c r="J266" i="2"/>
  <c r="BE266" i="2"/>
  <c r="BI264" i="2"/>
  <c r="BH264" i="2"/>
  <c r="BG264" i="2"/>
  <c r="BF264" i="2"/>
  <c r="T264" i="2"/>
  <c r="R264" i="2"/>
  <c r="P264" i="2"/>
  <c r="BK264" i="2"/>
  <c r="J264" i="2"/>
  <c r="BE264" i="2"/>
  <c r="BI262" i="2"/>
  <c r="BH262" i="2"/>
  <c r="BG262" i="2"/>
  <c r="BF262" i="2"/>
  <c r="T262" i="2"/>
  <c r="R262" i="2"/>
  <c r="P262" i="2"/>
  <c r="BK262" i="2"/>
  <c r="J262" i="2"/>
  <c r="BE262" i="2"/>
  <c r="BI256" i="2"/>
  <c r="BH256" i="2"/>
  <c r="BG256" i="2"/>
  <c r="BF256" i="2"/>
  <c r="T256" i="2"/>
  <c r="R256" i="2"/>
  <c r="P256" i="2"/>
  <c r="BK256" i="2"/>
  <c r="J256" i="2"/>
  <c r="BE256" i="2"/>
  <c r="BI254" i="2"/>
  <c r="BH254" i="2"/>
  <c r="BG254" i="2"/>
  <c r="BF254" i="2"/>
  <c r="T254" i="2"/>
  <c r="R254" i="2"/>
  <c r="P254" i="2"/>
  <c r="BK254" i="2"/>
  <c r="J254" i="2"/>
  <c r="BE254" i="2"/>
  <c r="BI251" i="2"/>
  <c r="BH251" i="2"/>
  <c r="BG251" i="2"/>
  <c r="BF251" i="2"/>
  <c r="T251" i="2"/>
  <c r="R251" i="2"/>
  <c r="P251" i="2"/>
  <c r="BK251" i="2"/>
  <c r="J251" i="2"/>
  <c r="BE251" i="2"/>
  <c r="BI249" i="2"/>
  <c r="BH249" i="2"/>
  <c r="BG249" i="2"/>
  <c r="BF249" i="2"/>
  <c r="T249" i="2"/>
  <c r="R249" i="2"/>
  <c r="P249" i="2"/>
  <c r="BK249" i="2"/>
  <c r="J249" i="2"/>
  <c r="BE249" i="2"/>
  <c r="BI247" i="2"/>
  <c r="BH247" i="2"/>
  <c r="BG247" i="2"/>
  <c r="BF247" i="2"/>
  <c r="T247" i="2"/>
  <c r="R247" i="2"/>
  <c r="P247" i="2"/>
  <c r="BK247" i="2"/>
  <c r="J247" i="2"/>
  <c r="BE247" i="2"/>
  <c r="BI244" i="2"/>
  <c r="BH244" i="2"/>
  <c r="BG244" i="2"/>
  <c r="BF244" i="2"/>
  <c r="T244" i="2"/>
  <c r="R244" i="2"/>
  <c r="P244" i="2"/>
  <c r="BK244" i="2"/>
  <c r="J244" i="2"/>
  <c r="BE244" i="2"/>
  <c r="BI241" i="2"/>
  <c r="BH241" i="2"/>
  <c r="BG241" i="2"/>
  <c r="BF241" i="2"/>
  <c r="T241" i="2"/>
  <c r="R241" i="2"/>
  <c r="P241" i="2"/>
  <c r="BK241" i="2"/>
  <c r="J241" i="2"/>
  <c r="BE241" i="2"/>
  <c r="BI239" i="2"/>
  <c r="BH239" i="2"/>
  <c r="BG239" i="2"/>
  <c r="BF239" i="2"/>
  <c r="T239" i="2"/>
  <c r="R239" i="2"/>
  <c r="P239" i="2"/>
  <c r="BK239" i="2"/>
  <c r="J239" i="2"/>
  <c r="BE239" i="2"/>
  <c r="BI237" i="2"/>
  <c r="BH237" i="2"/>
  <c r="BG237" i="2"/>
  <c r="BF237" i="2"/>
  <c r="T237" i="2"/>
  <c r="R237" i="2"/>
  <c r="P237" i="2"/>
  <c r="BK237" i="2"/>
  <c r="J237" i="2"/>
  <c r="BE237" i="2"/>
  <c r="BI235" i="2"/>
  <c r="BH235" i="2"/>
  <c r="BG235" i="2"/>
  <c r="BF235" i="2"/>
  <c r="T235" i="2"/>
  <c r="R235" i="2"/>
  <c r="P235" i="2"/>
  <c r="BK235" i="2"/>
  <c r="J235" i="2"/>
  <c r="BE235" i="2"/>
  <c r="BI233" i="2"/>
  <c r="BH233" i="2"/>
  <c r="BG233" i="2"/>
  <c r="BF233" i="2"/>
  <c r="T233" i="2"/>
  <c r="R233" i="2"/>
  <c r="P233" i="2"/>
  <c r="P228" i="2" s="1"/>
  <c r="BK233" i="2"/>
  <c r="J233" i="2"/>
  <c r="BE233" i="2"/>
  <c r="BI231" i="2"/>
  <c r="BH231" i="2"/>
  <c r="BG231" i="2"/>
  <c r="BF231" i="2"/>
  <c r="T231" i="2"/>
  <c r="T228" i="2" s="1"/>
  <c r="R231" i="2"/>
  <c r="P231" i="2"/>
  <c r="BK231" i="2"/>
  <c r="J231" i="2"/>
  <c r="BE231" i="2"/>
  <c r="BI229" i="2"/>
  <c r="BH229" i="2"/>
  <c r="BG229" i="2"/>
  <c r="BF229" i="2"/>
  <c r="T229" i="2"/>
  <c r="R229" i="2"/>
  <c r="R228" i="2"/>
  <c r="P229" i="2"/>
  <c r="BK229" i="2"/>
  <c r="BK228" i="2"/>
  <c r="J228" i="2" s="1"/>
  <c r="J102" i="2" s="1"/>
  <c r="J229" i="2"/>
  <c r="BE229" i="2"/>
  <c r="BI226" i="2"/>
  <c r="BH226" i="2"/>
  <c r="BG226" i="2"/>
  <c r="BF226" i="2"/>
  <c r="T226" i="2"/>
  <c r="T225" i="2"/>
  <c r="R226" i="2"/>
  <c r="R225" i="2"/>
  <c r="P226" i="2"/>
  <c r="P225" i="2"/>
  <c r="BK226" i="2"/>
  <c r="BK225" i="2"/>
  <c r="J225" i="2" s="1"/>
  <c r="J101" i="2" s="1"/>
  <c r="J226" i="2"/>
  <c r="BE226" i="2"/>
  <c r="BI223" i="2"/>
  <c r="BH223" i="2"/>
  <c r="BG223" i="2"/>
  <c r="BF223" i="2"/>
  <c r="T223" i="2"/>
  <c r="R223" i="2"/>
  <c r="P223" i="2"/>
  <c r="BK223" i="2"/>
  <c r="J223" i="2"/>
  <c r="BE223" i="2"/>
  <c r="BI221" i="2"/>
  <c r="BH221" i="2"/>
  <c r="BG221" i="2"/>
  <c r="BF221" i="2"/>
  <c r="T221" i="2"/>
  <c r="R221" i="2"/>
  <c r="P221" i="2"/>
  <c r="BK221" i="2"/>
  <c r="J221" i="2"/>
  <c r="BE221" i="2"/>
  <c r="BI219" i="2"/>
  <c r="BH219" i="2"/>
  <c r="BG219" i="2"/>
  <c r="BF219" i="2"/>
  <c r="T219" i="2"/>
  <c r="R219" i="2"/>
  <c r="P219" i="2"/>
  <c r="BK219" i="2"/>
  <c r="J219" i="2"/>
  <c r="BE219" i="2"/>
  <c r="BI216" i="2"/>
  <c r="BH216" i="2"/>
  <c r="BG216" i="2"/>
  <c r="BF216" i="2"/>
  <c r="T216" i="2"/>
  <c r="R216" i="2"/>
  <c r="P216" i="2"/>
  <c r="BK216" i="2"/>
  <c r="J216" i="2"/>
  <c r="BE216" i="2"/>
  <c r="BI214" i="2"/>
  <c r="BH214" i="2"/>
  <c r="BG214" i="2"/>
  <c r="BF214" i="2"/>
  <c r="T214" i="2"/>
  <c r="R214" i="2"/>
  <c r="P214" i="2"/>
  <c r="BK214" i="2"/>
  <c r="J214" i="2"/>
  <c r="BE214" i="2"/>
  <c r="BI212" i="2"/>
  <c r="BH212" i="2"/>
  <c r="BG212" i="2"/>
  <c r="BF212" i="2"/>
  <c r="T212" i="2"/>
  <c r="R212" i="2"/>
  <c r="P212" i="2"/>
  <c r="BK212" i="2"/>
  <c r="J212" i="2"/>
  <c r="BE212" i="2"/>
  <c r="BI204" i="2"/>
  <c r="BH204" i="2"/>
  <c r="BG204" i="2"/>
  <c r="BF204" i="2"/>
  <c r="T204" i="2"/>
  <c r="R204" i="2"/>
  <c r="P204" i="2"/>
  <c r="BK204" i="2"/>
  <c r="J204" i="2"/>
  <c r="BE204" i="2"/>
  <c r="BI201" i="2"/>
  <c r="BH201" i="2"/>
  <c r="BG201" i="2"/>
  <c r="BF201" i="2"/>
  <c r="T201" i="2"/>
  <c r="R201" i="2"/>
  <c r="R195" i="2" s="1"/>
  <c r="P201" i="2"/>
  <c r="BK201" i="2"/>
  <c r="J201" i="2"/>
  <c r="BE201" i="2"/>
  <c r="BI198" i="2"/>
  <c r="BH198" i="2"/>
  <c r="BG198" i="2"/>
  <c r="BF198" i="2"/>
  <c r="T198" i="2"/>
  <c r="R198" i="2"/>
  <c r="P198" i="2"/>
  <c r="BK198" i="2"/>
  <c r="BK195" i="2" s="1"/>
  <c r="J195" i="2" s="1"/>
  <c r="J100" i="2" s="1"/>
  <c r="J198" i="2"/>
  <c r="BE198" i="2"/>
  <c r="BI196" i="2"/>
  <c r="BH196" i="2"/>
  <c r="BG196" i="2"/>
  <c r="BF196" i="2"/>
  <c r="T196" i="2"/>
  <c r="T195" i="2"/>
  <c r="R196" i="2"/>
  <c r="P196" i="2"/>
  <c r="P195" i="2"/>
  <c r="BK196" i="2"/>
  <c r="J196" i="2"/>
  <c r="BE196" i="2" s="1"/>
  <c r="BI192" i="2"/>
  <c r="BH192" i="2"/>
  <c r="BG192" i="2"/>
  <c r="BF192" i="2"/>
  <c r="T192" i="2"/>
  <c r="R192" i="2"/>
  <c r="R187" i="2" s="1"/>
  <c r="P192" i="2"/>
  <c r="BK192" i="2"/>
  <c r="J192" i="2"/>
  <c r="BE192" i="2"/>
  <c r="BI190" i="2"/>
  <c r="BH190" i="2"/>
  <c r="BG190" i="2"/>
  <c r="BF190" i="2"/>
  <c r="T190" i="2"/>
  <c r="R190" i="2"/>
  <c r="P190" i="2"/>
  <c r="BK190" i="2"/>
  <c r="BK187" i="2" s="1"/>
  <c r="J187" i="2" s="1"/>
  <c r="J99" i="2" s="1"/>
  <c r="J190" i="2"/>
  <c r="BE190" i="2"/>
  <c r="BI188" i="2"/>
  <c r="BH188" i="2"/>
  <c r="BG188" i="2"/>
  <c r="BF188" i="2"/>
  <c r="T188" i="2"/>
  <c r="T187" i="2"/>
  <c r="R188" i="2"/>
  <c r="P188" i="2"/>
  <c r="P187" i="2"/>
  <c r="BK188" i="2"/>
  <c r="J188" i="2"/>
  <c r="BE188" i="2" s="1"/>
  <c r="BI185" i="2"/>
  <c r="BH185" i="2"/>
  <c r="BG185" i="2"/>
  <c r="BF185" i="2"/>
  <c r="T185" i="2"/>
  <c r="R185" i="2"/>
  <c r="R178" i="2" s="1"/>
  <c r="P185" i="2"/>
  <c r="BK185" i="2"/>
  <c r="J185" i="2"/>
  <c r="BE185" i="2"/>
  <c r="BI182" i="2"/>
  <c r="BH182" i="2"/>
  <c r="BG182" i="2"/>
  <c r="BF182" i="2"/>
  <c r="T182" i="2"/>
  <c r="R182" i="2"/>
  <c r="P182" i="2"/>
  <c r="BK182" i="2"/>
  <c r="BK178" i="2" s="1"/>
  <c r="J178" i="2" s="1"/>
  <c r="J98" i="2" s="1"/>
  <c r="J182" i="2"/>
  <c r="BE182" i="2"/>
  <c r="BI179" i="2"/>
  <c r="BH179" i="2"/>
  <c r="BG179" i="2"/>
  <c r="BF179" i="2"/>
  <c r="T179" i="2"/>
  <c r="T178" i="2"/>
  <c r="R179" i="2"/>
  <c r="P179" i="2"/>
  <c r="P178" i="2"/>
  <c r="BK179" i="2"/>
  <c r="J179" i="2"/>
  <c r="BE179" i="2" s="1"/>
  <c r="BI176" i="2"/>
  <c r="BH176" i="2"/>
  <c r="BG176" i="2"/>
  <c r="BF176" i="2"/>
  <c r="T176" i="2"/>
  <c r="T175" i="2"/>
  <c r="R176" i="2"/>
  <c r="R175" i="2"/>
  <c r="P176" i="2"/>
  <c r="P175" i="2"/>
  <c r="BK176" i="2"/>
  <c r="BK175" i="2"/>
  <c r="J175" i="2"/>
  <c r="J97" i="2" s="1"/>
  <c r="J176" i="2"/>
  <c r="BE176" i="2" s="1"/>
  <c r="BI173" i="2"/>
  <c r="BH173" i="2"/>
  <c r="BG173" i="2"/>
  <c r="BF173" i="2"/>
  <c r="T173" i="2"/>
  <c r="R173" i="2"/>
  <c r="P173" i="2"/>
  <c r="BK173" i="2"/>
  <c r="J173" i="2"/>
  <c r="BE173" i="2"/>
  <c r="BI170" i="2"/>
  <c r="BH170" i="2"/>
  <c r="BG170" i="2"/>
  <c r="BF170" i="2"/>
  <c r="T170" i="2"/>
  <c r="R170" i="2"/>
  <c r="P170" i="2"/>
  <c r="BK170" i="2"/>
  <c r="J170" i="2"/>
  <c r="BE170" i="2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R166" i="2"/>
  <c r="P166" i="2"/>
  <c r="BK166" i="2"/>
  <c r="J166" i="2"/>
  <c r="BE166" i="2"/>
  <c r="BI163" i="2"/>
  <c r="BH163" i="2"/>
  <c r="BG163" i="2"/>
  <c r="BF163" i="2"/>
  <c r="T163" i="2"/>
  <c r="R163" i="2"/>
  <c r="P163" i="2"/>
  <c r="BK163" i="2"/>
  <c r="J163" i="2"/>
  <c r="BE163" i="2"/>
  <c r="BI160" i="2"/>
  <c r="BH160" i="2"/>
  <c r="BG160" i="2"/>
  <c r="BF160" i="2"/>
  <c r="T160" i="2"/>
  <c r="R160" i="2"/>
  <c r="P160" i="2"/>
  <c r="BK160" i="2"/>
  <c r="J160" i="2"/>
  <c r="BE160" i="2"/>
  <c r="BI157" i="2"/>
  <c r="BH157" i="2"/>
  <c r="BG157" i="2"/>
  <c r="BF157" i="2"/>
  <c r="T157" i="2"/>
  <c r="R157" i="2"/>
  <c r="P157" i="2"/>
  <c r="BK157" i="2"/>
  <c r="J157" i="2"/>
  <c r="BE157" i="2"/>
  <c r="BI154" i="2"/>
  <c r="BH154" i="2"/>
  <c r="BG154" i="2"/>
  <c r="BF154" i="2"/>
  <c r="T154" i="2"/>
  <c r="R154" i="2"/>
  <c r="P154" i="2"/>
  <c r="BK154" i="2"/>
  <c r="J154" i="2"/>
  <c r="BE154" i="2"/>
  <c r="BI152" i="2"/>
  <c r="BH152" i="2"/>
  <c r="BG152" i="2"/>
  <c r="BF152" i="2"/>
  <c r="T152" i="2"/>
  <c r="R152" i="2"/>
  <c r="P152" i="2"/>
  <c r="BK152" i="2"/>
  <c r="J152" i="2"/>
  <c r="BE152" i="2"/>
  <c r="BI149" i="2"/>
  <c r="BH149" i="2"/>
  <c r="BG149" i="2"/>
  <c r="BF149" i="2"/>
  <c r="T149" i="2"/>
  <c r="R149" i="2"/>
  <c r="P149" i="2"/>
  <c r="BK149" i="2"/>
  <c r="J149" i="2"/>
  <c r="BE149" i="2"/>
  <c r="BI143" i="2"/>
  <c r="BH143" i="2"/>
  <c r="BG143" i="2"/>
  <c r="BF143" i="2"/>
  <c r="T143" i="2"/>
  <c r="R143" i="2"/>
  <c r="R136" i="2" s="1"/>
  <c r="R135" i="2" s="1"/>
  <c r="P143" i="2"/>
  <c r="BK143" i="2"/>
  <c r="J143" i="2"/>
  <c r="BE143" i="2"/>
  <c r="BI140" i="2"/>
  <c r="BH140" i="2"/>
  <c r="BG140" i="2"/>
  <c r="BF140" i="2"/>
  <c r="T140" i="2"/>
  <c r="R140" i="2"/>
  <c r="P140" i="2"/>
  <c r="BK140" i="2"/>
  <c r="J140" i="2"/>
  <c r="BE140" i="2"/>
  <c r="BI137" i="2"/>
  <c r="F35" i="2"/>
  <c r="BD95" i="1" s="1"/>
  <c r="BD94" i="1" s="1"/>
  <c r="W33" i="1" s="1"/>
  <c r="BH137" i="2"/>
  <c r="F34" i="2" s="1"/>
  <c r="BC95" i="1" s="1"/>
  <c r="BC94" i="1" s="1"/>
  <c r="BG137" i="2"/>
  <c r="F33" i="2"/>
  <c r="BB95" i="1" s="1"/>
  <c r="BB94" i="1" s="1"/>
  <c r="BF137" i="2"/>
  <c r="F32" i="2" s="1"/>
  <c r="BA95" i="1" s="1"/>
  <c r="BA94" i="1" s="1"/>
  <c r="T137" i="2"/>
  <c r="T136" i="2"/>
  <c r="T135" i="2" s="1"/>
  <c r="R137" i="2"/>
  <c r="P137" i="2"/>
  <c r="P136" i="2"/>
  <c r="P135" i="2" s="1"/>
  <c r="BK137" i="2"/>
  <c r="BK136" i="2" s="1"/>
  <c r="J137" i="2"/>
  <c r="BE137" i="2" s="1"/>
  <c r="J131" i="2"/>
  <c r="F128" i="2"/>
  <c r="E126" i="2"/>
  <c r="J90" i="2"/>
  <c r="F87" i="2"/>
  <c r="E85" i="2"/>
  <c r="J19" i="2"/>
  <c r="E19" i="2"/>
  <c r="J130" i="2" s="1"/>
  <c r="J18" i="2"/>
  <c r="J16" i="2"/>
  <c r="E16" i="2"/>
  <c r="F131" i="2"/>
  <c r="F90" i="2"/>
  <c r="J15" i="2"/>
  <c r="J13" i="2"/>
  <c r="E13" i="2"/>
  <c r="F130" i="2" s="1"/>
  <c r="F89" i="2"/>
  <c r="J12" i="2"/>
  <c r="J10" i="2"/>
  <c r="J128" i="2" s="1"/>
  <c r="J87" i="2"/>
  <c r="AS94" i="1"/>
  <c r="L90" i="1"/>
  <c r="AM90" i="1"/>
  <c r="AM89" i="1"/>
  <c r="L89" i="1"/>
  <c r="AM87" i="1"/>
  <c r="L87" i="1"/>
  <c r="L85" i="1"/>
  <c r="L84" i="1"/>
  <c r="AW94" i="1" l="1"/>
  <c r="AK30" i="1" s="1"/>
  <c r="W30" i="1"/>
  <c r="J31" i="2"/>
  <c r="AV95" i="1" s="1"/>
  <c r="F31" i="2"/>
  <c r="AZ95" i="1" s="1"/>
  <c r="AZ94" i="1" s="1"/>
  <c r="P365" i="2"/>
  <c r="P134" i="2"/>
  <c r="AU95" i="1" s="1"/>
  <c r="AU94" i="1" s="1"/>
  <c r="AY94" i="1"/>
  <c r="W32" i="1"/>
  <c r="W31" i="1"/>
  <c r="AX94" i="1"/>
  <c r="J366" i="2"/>
  <c r="J106" i="2" s="1"/>
  <c r="BK365" i="2"/>
  <c r="J365" i="2" s="1"/>
  <c r="J105" i="2" s="1"/>
  <c r="R480" i="2"/>
  <c r="R134" i="2" s="1"/>
  <c r="BK135" i="2"/>
  <c r="J136" i="2"/>
  <c r="J96" i="2" s="1"/>
  <c r="T134" i="2"/>
  <c r="J89" i="2"/>
  <c r="J32" i="2"/>
  <c r="AW95" i="1" s="1"/>
  <c r="AV94" i="1" l="1"/>
  <c r="W29" i="1"/>
  <c r="BK134" i="2"/>
  <c r="J134" i="2" s="1"/>
  <c r="J135" i="2"/>
  <c r="J95" i="2" s="1"/>
  <c r="AT95" i="1"/>
  <c r="J94" i="2" l="1"/>
  <c r="J28" i="2"/>
  <c r="AK29" i="1"/>
  <c r="AT94" i="1"/>
  <c r="J37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<sst xmlns="http://schemas.openxmlformats.org/spreadsheetml/2006/main" count="3524" uniqueCount="776">
  <si>
    <t>Export Komplet</t>
  </si>
  <si>
    <t/>
  </si>
  <si>
    <t>2.0</t>
  </si>
  <si>
    <t>ZAMOK</t>
  </si>
  <si>
    <t>False</t>
  </si>
  <si>
    <t>{680c3aad-d759-4721-a791-53e1c9b0b356}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</si>
  <si>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</si>
  <si>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</si>
  <si>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</si>
  <si>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</si>
  <si>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</si>
  <si>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</si>
  <si>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</si>
  <si>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</si>
  <si>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20190529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</si>
  <si>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</si>
  <si>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</si>
  <si>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Kalinova 572 Nový Bor - Oprava fasády</t>
  </si>
  <si>
    <t>KSO:</t>
  </si>
  <si>
    <t>CC-CZ:</t>
  </si>
  <si>
    <t>Místo:</t>
  </si>
  <si>
    <t>Nový Bor</t>
  </si>
  <si>
    <t>Datum:</t>
  </si>
  <si>
    <t>29. 5. 2019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</si>
  <si>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</si>
  <si>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</si>
  <si>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</si>
  <si>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</si>
  <si>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</si>
  <si>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</si>
  <si>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</si>
  <si>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</si>
  <si>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</si>
  <si>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J. Nešněra</t>
  </si>
  <si>
    <t>Poznámka:</t>
  </si>
  <si>
    <t>V případě, že tento rozpočet kdekoliv odkazuje na konkrétní název výrobku, obchodní firmu nebo název, je tento odkaz pouze jako příkladový a za účelem definice vlastností dotčeného výrobku nebo materiálu. Zhotovitel má právo použití jiných, kvalitativně a technicky obdobných řešení, které je nutné nechat odsouhlasit projektantem!!!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</si>
  <si>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</si>
  <si>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</si>
  <si>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</si>
  <si>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</si>
  <si>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</si>
  <si>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</si>
  <si>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</si>
  <si>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</si>
  <si>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</si>
  <si>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</si>
  <si>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</si>
  <si>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</si>
  <si>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</si>
  <si>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</si>
  <si>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</si>
  <si>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</si>
  <si>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</si>
  <si>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</si>
  <si>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</si>
  <si>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</si>
  <si>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</si>
  <si>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</si>
  <si>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</si>
  <si>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</si>
  <si>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</si>
  <si>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</si>
  <si>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</si>
  <si>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</si>
  <si>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</si>
  <si>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</si>
  <si>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</si>
  <si>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</si>
  <si>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</si>
  <si>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</si>
  <si>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</si>
  <si>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</si>
  <si>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</si>
  <si>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</si>
  <si>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</si>
  <si>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</si>
  <si>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</si>
  <si>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</si>
  <si>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</si>
  <si>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</si>
  <si>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</si>
  <si>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</si>
  <si>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</si>
  <si>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</si>
  <si>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</si>
  <si>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</si>
  <si>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</si>
  <si>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</si>
  <si>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</si>
  <si>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</si>
  <si>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</si>
  <si>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</si>
  <si>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</si>
  <si>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</si>
  <si>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</si>
  <si>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</si>
  <si>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</si>
  <si>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</si>
  <si>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</si>
  <si>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</si>
  <si>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</si>
  <si>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</si>
  <si>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</si>
  <si>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741 - Elektroinstalace - silnoproud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</si>
  <si>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</si>
  <si>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</si>
  <si>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</si>
  <si>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</si>
  <si>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</si>
  <si>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</si>
  <si>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</si>
  <si>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</si>
  <si>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</si>
  <si>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</si>
  <si>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</si>
  <si>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</si>
  <si>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</si>
  <si>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</si>
  <si>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</si>
  <si>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</si>
  <si>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</si>
  <si>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</si>
  <si>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</si>
  <si>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</si>
  <si>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</si>
  <si>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</si>
  <si>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</si>
  <si>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</si>
  <si>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</si>
  <si>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</si>
  <si>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113107141</t>
  </si>
  <si>
    <t>Odstranění podkladu živičného tl 50 mm ručně</t>
  </si>
  <si>
    <t>m2</t>
  </si>
  <si>
    <t>CS ÚRS 2019 01</t>
  </si>
  <si>
    <t>4</t>
  </si>
  <si>
    <t>-575911918</t>
  </si>
  <si>
    <t>PP</t>
  </si>
  <si>
    <t>Odstranění podkladů nebo krytů ručně s přemístěním hmot na skládku na vzdálenost do 3 m nebo s naložením na dopravní prostředek živičných, o tl. vrstvy do 50 mm</t>
  </si>
  <si>
    <t>VV</t>
  </si>
  <si>
    <t>(8,5+7)*0,5</t>
  </si>
  <si>
    <t>122201101</t>
  </si>
  <si>
    <t>Odkopávky a prokopávky nezapažené v hornině tř. 3 objem do 100 m3</t>
  </si>
  <si>
    <t>m3</t>
  </si>
  <si>
    <t>-1737437372</t>
  </si>
  <si>
    <t>Odkopávky a prokopávky nezapažené  s přehozením výkopku na vzdálenost do 3 m nebo s naložením na dopravní prostředek v hornině tř. 3 do 100 m3</t>
  </si>
  <si>
    <t>9*0,35+19*0,1+36*0,6*0,2</t>
  </si>
  <si>
    <t>3</t>
  </si>
  <si>
    <t>132212201</t>
  </si>
  <si>
    <t>Hloubení rýh š přes 600 do 2000 mm ručním nebo pneum nářadím v soudržných horninách tř. 3</t>
  </si>
  <si>
    <t>-1586465768</t>
  </si>
  <si>
    <t>Hloubení zapažených i nezapažených rýh šířky přes 600 do 2 000 mm ručním nebo pneumatickým nářadím  s urovnáním dna do předepsaného profilu a spádu v horninách tř. 3 soudržných</t>
  </si>
  <si>
    <t>5*0,6*1,2</t>
  </si>
  <si>
    <t>9,5*0,3*04"žlab</t>
  </si>
  <si>
    <t>(3*2+1)*0,4*0,6</t>
  </si>
  <si>
    <t>Součet</t>
  </si>
  <si>
    <t>162701101</t>
  </si>
  <si>
    <t>Vodorovné přemístění do 6000 m výkopku/sypaniny z horniny tř. 1 až 4</t>
  </si>
  <si>
    <t>-969987857</t>
  </si>
  <si>
    <t>Vodorovné přemístění výkopku nebo sypaniny po suchu  na obvyklém dopravním prostředku, bez naložení výkopku, avšak se složením bez rozhrnutí z horniny tř. 1 až 4 na vzdálenost přes 5 000 do 6 000 m</t>
  </si>
  <si>
    <t>10,7</t>
  </si>
  <si>
    <t>5</t>
  </si>
  <si>
    <t>171201201</t>
  </si>
  <si>
    <t>Uložení sypaniny na skládky</t>
  </si>
  <si>
    <t>-1077081329</t>
  </si>
  <si>
    <t>Uložení sypaniny  na skládky</t>
  </si>
  <si>
    <t>6</t>
  </si>
  <si>
    <t>171201211</t>
  </si>
  <si>
    <t>Poplatek za uložení stavebního odpadu - zeminy a kameniva na skládce</t>
  </si>
  <si>
    <t>t</t>
  </si>
  <si>
    <t>-828142984</t>
  </si>
  <si>
    <t>Poplatek za uložení stavebního odpadu na skládce (skládkovné) zeminy a kameniva zatříděného do Katalogu odpadů pod kódem 170 504</t>
  </si>
  <si>
    <t>10,7*1,8 'Přepočtené koeficientem množství</t>
  </si>
  <si>
    <t>7</t>
  </si>
  <si>
    <t>174101101</t>
  </si>
  <si>
    <t>Zásyp jam, šachet rýh nebo kolem objektů sypaninou se zhutněním</t>
  </si>
  <si>
    <t>2030617023</t>
  </si>
  <si>
    <t>Zásyp sypaninou z jakékoliv horniny  s uložením výkopku ve vrstvách se zhutněním jam, šachet, rýh nebo kolem objektů v těchto vykopávkách</t>
  </si>
  <si>
    <t>3,6-1,35+1,68</t>
  </si>
  <si>
    <t>8</t>
  </si>
  <si>
    <t>175111101</t>
  </si>
  <si>
    <t>Obsypání potrubí ručně sypaninou bez prohození sítem, uloženou do 3 m</t>
  </si>
  <si>
    <t>-1528328252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</si>
  <si>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</si>
  <si>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5*0,6*0,45</t>
  </si>
  <si>
    <t>9</t>
  </si>
  <si>
    <t>M</t>
  </si>
  <si>
    <t>58331200</t>
  </si>
  <si>
    <t>štěrkopísek netříděný zásypový</t>
  </si>
  <si>
    <t>277211967</t>
  </si>
  <si>
    <t>1,35*2 'Přepočtené koeficientem množství</t>
  </si>
  <si>
    <t>10</t>
  </si>
  <si>
    <t>181301101</t>
  </si>
  <si>
    <t>Rozprostření ornice tl vrstvy do 100 mm pl do 500 m2 v rovině nebo ve svahu do 1:5</t>
  </si>
  <si>
    <t>-982483466</t>
  </si>
  <si>
    <t>Rozprostření a urovnání ornice v rovině nebo ve svahu sklonu do 1:5 při souvislé ploše do 500 m2, tl. vrstvy do 100 mm</t>
  </si>
  <si>
    <t>11</t>
  </si>
  <si>
    <t>181411131</t>
  </si>
  <si>
    <t>Založení parkového trávníku výsevem plochy do 1000 m2 v rovině a ve svahu do 1:5</t>
  </si>
  <si>
    <t>2064548414</t>
  </si>
  <si>
    <t>Založení trávníku na půdě předem připravené plochy do 1000 m2 výsevem včetně utažení parkového v rovině nebo na svahu do 1:5</t>
  </si>
  <si>
    <t>12</t>
  </si>
  <si>
    <t>00572410</t>
  </si>
  <si>
    <t>osivo směs travní parková</t>
  </si>
  <si>
    <t>kg</t>
  </si>
  <si>
    <t>-420714585</t>
  </si>
  <si>
    <t>19*0,015 'Přepočtené koeficientem množství</t>
  </si>
  <si>
    <t>13</t>
  </si>
  <si>
    <t>181951102</t>
  </si>
  <si>
    <t>Úprava pláně v hornině tř. 1 až 4 se zhutněním</t>
  </si>
  <si>
    <t>-1897674848</t>
  </si>
  <si>
    <t>Úprava pláně vyrovnáním výškových rozdílů  v hornině tř. 1 až 4 se zhutněním</t>
  </si>
  <si>
    <t>Zakládání</t>
  </si>
  <si>
    <t>14</t>
  </si>
  <si>
    <t>212752311</t>
  </si>
  <si>
    <t>Trativod z drenážních trubek plastových tuhých DN 100 mm včetně lože otevřený výkop</t>
  </si>
  <si>
    <t>m</t>
  </si>
  <si>
    <t>1163113137</t>
  </si>
  <si>
    <t>Trativody z drenážních trubek se zřízením štěrkopískového lože pod trubky a s jejich obsypem v průměrném celkovém množství do 0,15 m3/m v otevřeném výkopu z trubek plastových tuhých SN 8 DN 100</t>
  </si>
  <si>
    <t>Svislé a kompletní konstrukce</t>
  </si>
  <si>
    <t>310217851</t>
  </si>
  <si>
    <t>Zazdívka otvorů pl do 0,25 m2 ve zdivu nadzákladovém kamenem tl do 450 mm</t>
  </si>
  <si>
    <t>kus</t>
  </si>
  <si>
    <t>1940734526</t>
  </si>
  <si>
    <t>Zazdívka otvorů ve zdivu nadzákladovém kamenem  plochy do 0,25 m2 , ve zdi tl. do 450 mm</t>
  </si>
  <si>
    <t>1"nika</t>
  </si>
  <si>
    <t>16</t>
  </si>
  <si>
    <t>310218811</t>
  </si>
  <si>
    <t>Zazdívka otvorů ve zdivu nadzákladovém kamenem pl do 1 m2</t>
  </si>
  <si>
    <t>1415911409</t>
  </si>
  <si>
    <t>Zazdívka otvorů ve zdivu nadzákladovém kamenem  plochy přes 0,25 m2 do 1 m2 pro jakékoliv tl. zdi</t>
  </si>
  <si>
    <t>0,94*0,75*0,3*2</t>
  </si>
  <si>
    <t>17</t>
  </si>
  <si>
    <t>317235511</t>
  </si>
  <si>
    <t>Doplnění říms z cihelných příčkovek na MC vyložených do 300 mm</t>
  </si>
  <si>
    <t>1308225277</t>
  </si>
  <si>
    <t>Doplnění říms z cihelných příčkovek  na cementovou maltu (s dodáním hmot) vyložených do 300 mm</t>
  </si>
  <si>
    <t>Komunikace pozemní</t>
  </si>
  <si>
    <t>18</t>
  </si>
  <si>
    <t>564861111</t>
  </si>
  <si>
    <t>Podklad ze štěrkodrtě ŠD tl 200 mm</t>
  </si>
  <si>
    <t>-58028723</t>
  </si>
  <si>
    <t>Podklad ze štěrkodrti ŠD  s rozprostřením a zhutněním, po zhutnění tl. 200 mm</t>
  </si>
  <si>
    <t>19</t>
  </si>
  <si>
    <t>591211111</t>
  </si>
  <si>
    <t>Kladení dlažby z kostek drobných z kamene do lože z kameniva těženého tl 50 mm</t>
  </si>
  <si>
    <t>-1494041076</t>
  </si>
  <si>
    <t>Kladení dlažby z kostek  s provedením lože do tl. 50 mm, s vyplněním spár, s dvojím beraněním a se smetením přebytečného materiálu na krajnici drobných z kamene, do lože z kameniva těženého</t>
  </si>
  <si>
    <t>20</t>
  </si>
  <si>
    <t>58381007</t>
  </si>
  <si>
    <t>kostka dlažební žula drobná 8/10</t>
  </si>
  <si>
    <t>-675638647</t>
  </si>
  <si>
    <t>9*1,02 'Přepočtené koeficientem množství</t>
  </si>
  <si>
    <t>Úpravy povrchů, podlahy a osazování výplní</t>
  </si>
  <si>
    <t>612315203</t>
  </si>
  <si>
    <t>Vápenná hrubá omítka malých ploch do 1,0 m2 na stěnách</t>
  </si>
  <si>
    <t>626492035</t>
  </si>
  <si>
    <t>Vápenná omítka jednotlivých malých ploch hrubá na stěnách, plochy jednotlivě přes 0,25 do 1 m2</t>
  </si>
  <si>
    <t>22</t>
  </si>
  <si>
    <t>612335301</t>
  </si>
  <si>
    <t>Cementová hladká omítka ostění nebo nadpraží</t>
  </si>
  <si>
    <t>1694854153</t>
  </si>
  <si>
    <t>Cementová omítka ostění nebo nadpraží  hladká</t>
  </si>
  <si>
    <t>0,1*0,1*0,3</t>
  </si>
  <si>
    <t>23</t>
  </si>
  <si>
    <t>629991001</t>
  </si>
  <si>
    <t>Zakrytí podélných ploch fólií volně položenou</t>
  </si>
  <si>
    <t>1234619286</t>
  </si>
  <si>
    <t>Zakrytí vnějších ploch před znečištěním  včetně pozdějšího odkrytí ploch podélných rovných (např. chodníků) fólií položenou volně</t>
  </si>
  <si>
    <t>150*2"zakrytí podlah pro instalaci ochrany oken</t>
  </si>
  <si>
    <t>24</t>
  </si>
  <si>
    <t>629991011</t>
  </si>
  <si>
    <t>Zakrytí výplní otvorů a svislých ploch fólií přilepenou lepící páskou</t>
  </si>
  <si>
    <t>-1381880998</t>
  </si>
  <si>
    <t>Zakrytí vnějších ploch před znečištěním  včetně pozdějšího odkrytí výplní otvorů a svislých ploch fólií přilepenou lepící páskou</t>
  </si>
  <si>
    <t>28</t>
  </si>
  <si>
    <t>0,7*0,4*9</t>
  </si>
  <si>
    <t>0,9*3,75+0,71*1,56+0,61*1,55*2+1,2*1,55+1,27*1,66*4+1,07*1,66*2+1,07*2,5</t>
  </si>
  <si>
    <t>1,1*2</t>
  </si>
  <si>
    <t>55*1+40</t>
  </si>
  <si>
    <t>25</t>
  </si>
  <si>
    <t>63245125R</t>
  </si>
  <si>
    <t>Úprava v oblasti nášlapné plochy balkonu (podklad pro krytinu)</t>
  </si>
  <si>
    <t>-800163662</t>
  </si>
  <si>
    <t xml:space="preserve">•	Penetrace nátěrem weber podklad A  
•	Řádné navlhčení podlahové plochy balkonu a dobetonování podlahy balkonu materiálem weberbat balkonový (cementová hmota vyztužená vláknem) vhodným i pro spádové vrstvy pro tl. 10 – 100 mm (předpoklad 40-60mm)
•	Případné dotmelení spár mezi betonem a konstrukcí - tmelem na bázi MS polymeru weber color POLY
</t>
  </si>
  <si>
    <t>26</t>
  </si>
  <si>
    <t>637111111</t>
  </si>
  <si>
    <t>Okapový chodník ze štěrkopísku tl 100 mm s udusáním</t>
  </si>
  <si>
    <t>64588836</t>
  </si>
  <si>
    <t>Okapový chodník z kameniva  s udusáním a urovnáním povrchu ze štěrkopísku tl. 100 mm</t>
  </si>
  <si>
    <t>27</t>
  </si>
  <si>
    <t>637211111</t>
  </si>
  <si>
    <t>Okapový chodník z betonových dlaždic tl 40 mm na MC 10</t>
  </si>
  <si>
    <t>188984763</t>
  </si>
  <si>
    <t>Okapový chodník z dlaždic  betonových se zalitím spár cementovou maltou do cementové malty MC-10, tl. dlaždic 40 mm</t>
  </si>
  <si>
    <t>(11,25+20+5)*0,5</t>
  </si>
  <si>
    <t>644941111</t>
  </si>
  <si>
    <t>Osazování ventilačních mřížek velikosti do 150 x 200 mm</t>
  </si>
  <si>
    <t>-1152452400</t>
  </si>
  <si>
    <t>Montáž průvětrníků nebo mřížek odvětrávacích  velikosti do 150 x 200 mm</t>
  </si>
  <si>
    <t>29</t>
  </si>
  <si>
    <t>55341427</t>
  </si>
  <si>
    <t>mřížka větrací nerezová se síťovinou 150x150mm</t>
  </si>
  <si>
    <t>859995500</t>
  </si>
  <si>
    <t>30</t>
  </si>
  <si>
    <t>644941112</t>
  </si>
  <si>
    <t>Osazování ventilačních mřížek velikosti do 300 x 300 mm</t>
  </si>
  <si>
    <t>-93093508</t>
  </si>
  <si>
    <t>Montáž průvětrníků nebo mřížek odvětrávacích  velikosti přes 150 x 200 do 300 x 300 mm</t>
  </si>
  <si>
    <t>Trubní vedení</t>
  </si>
  <si>
    <t>31</t>
  </si>
  <si>
    <t>871265211</t>
  </si>
  <si>
    <t>Kanalizační potrubí z tvrdého PVC jednovrstvé tuhost třídy SN4 DN 110</t>
  </si>
  <si>
    <t>-217306689</t>
  </si>
  <si>
    <t>Kanalizační potrubí z tvrdého PVC v otevřeném výkopu ve sklonu do 20 %, hladkého plnostěnného jednovrstvého, tuhost třídy SN 4 DN 110</t>
  </si>
  <si>
    <t>Ostatní konstrukce a práce, bourání</t>
  </si>
  <si>
    <t>32</t>
  </si>
  <si>
    <t>919735111</t>
  </si>
  <si>
    <t>Řezání stávajícího živičného krytu hl do 50 mm</t>
  </si>
  <si>
    <t>-1710891473</t>
  </si>
  <si>
    <t>Řezání stávajícího živičného krytu nebo podkladu  hloubky do 50 mm</t>
  </si>
  <si>
    <t>33</t>
  </si>
  <si>
    <t>935113111</t>
  </si>
  <si>
    <t>Osazení odvodňovacího polymerbetonového žlabu s krycím roštem šířky do 200 mm</t>
  </si>
  <si>
    <t>1599770708</t>
  </si>
  <si>
    <t>Osazení odvodňovacího žlabu s krycím roštem  polymerbetonového šířky do 200 mm</t>
  </si>
  <si>
    <t>34</t>
  </si>
  <si>
    <t>59227006</t>
  </si>
  <si>
    <t>žlab odvodňovací polymerbetonový se spádem dna 0,5% 1000x130x155/160mm</t>
  </si>
  <si>
    <t>1204752633</t>
  </si>
  <si>
    <t>35</t>
  </si>
  <si>
    <t>56241455</t>
  </si>
  <si>
    <t>čelní stěna plná Pz začátek/konec žlabu PE š 150 mm</t>
  </si>
  <si>
    <t>1134199237</t>
  </si>
  <si>
    <t>36</t>
  </si>
  <si>
    <t>56241457</t>
  </si>
  <si>
    <t>svislé odtokové hrdlo DN 150 PP pro žlab z PE š 150mm</t>
  </si>
  <si>
    <t>236864442</t>
  </si>
  <si>
    <t>37</t>
  </si>
  <si>
    <t>56241023</t>
  </si>
  <si>
    <t>rošt mřížkový B125 Pz dl 1m oka 30/10 pro žlab PE š 150mm</t>
  </si>
  <si>
    <t>-496770667</t>
  </si>
  <si>
    <t>38</t>
  </si>
  <si>
    <t>941211111</t>
  </si>
  <si>
    <t>Montáž lešení řadového rámového lehkého zatížení do 200 kg/m2 š do 0,9 m v do 10 m</t>
  </si>
  <si>
    <t>-1530378073</t>
  </si>
  <si>
    <t>Montáž lešení řadového rámového lehkého pracovního s podlahami  s provozním zatížením tř. 3 do 200 kg/m2 šířky tř. SW06 přes 0,6 do 0,9 m, výšky do 10 m</t>
  </si>
  <si>
    <t>(8,54+11,15+18,77+11,15+4,5+6,7)*8</t>
  </si>
  <si>
    <t>39</t>
  </si>
  <si>
    <t>941211211</t>
  </si>
  <si>
    <t>Příplatek k lešení řadovému rámovému lehkému š 0,9 m v do 25 m za první a ZKD den použití</t>
  </si>
  <si>
    <t>1014248604</t>
  </si>
  <si>
    <t>Montáž lešení řadového rámového lehkého pracovního s podlahami  s provozním zatížením tř. 3 do 200 kg/m2 Příplatek za první a každý další den použití lešení k ceně -1111 nebo -1112</t>
  </si>
  <si>
    <t>486,48*120 'Přepočtené koeficientem množství</t>
  </si>
  <si>
    <t>40</t>
  </si>
  <si>
    <t>941211811</t>
  </si>
  <si>
    <t>Demontáž lešení řadového rámového lehkého pracovního  s provozním zatížením tř. 3 do 200 kg/m2 šířky tř. SW06 přes 0,6 do 0,9 m, výšky do 10 m</t>
  </si>
  <si>
    <t>-1695600814</t>
  </si>
  <si>
    <t>41</t>
  </si>
  <si>
    <t>944511111</t>
  </si>
  <si>
    <t>Montáž ochranné sítě z textilie z umělých vláken</t>
  </si>
  <si>
    <t>-1377629080</t>
  </si>
  <si>
    <t>Montáž ochranné sítě  zavěšené na konstrukci lešení z textilie z umělých vláken</t>
  </si>
  <si>
    <t>42</t>
  </si>
  <si>
    <t>944511211</t>
  </si>
  <si>
    <t>Příplatek k ochranné síti za první a ZKD den použití</t>
  </si>
  <si>
    <t>-985092571</t>
  </si>
  <si>
    <t>Montáž ochranné sítě  Příplatek za první a každý další den použití sítě k ceně -1111</t>
  </si>
  <si>
    <t>43</t>
  </si>
  <si>
    <t>944511811</t>
  </si>
  <si>
    <t>Demontáž ochranné sítě z textilie z umělých vláken</t>
  </si>
  <si>
    <t>-109114183</t>
  </si>
  <si>
    <t>Demontáž ochranné sítě  zavěšené na konstrukci lešení z textilie z umělých vláken</t>
  </si>
  <si>
    <t>44</t>
  </si>
  <si>
    <t>952901106</t>
  </si>
  <si>
    <t>Čištění budov omytí dvojitých nebo zdvojených oken nebo balkonových dveří plochy do 1,5m2</t>
  </si>
  <si>
    <t>1057868189</t>
  </si>
  <si>
    <t>Čištění budov při provádění oprav a udržovacích prací  oken dvojitých nebo zdvojených omytím, plochy do přes 0,6 do 1,5 m2</t>
  </si>
  <si>
    <t>45</t>
  </si>
  <si>
    <t>95394151R</t>
  </si>
  <si>
    <t>Demontáž a zpětná montáž cedulí</t>
  </si>
  <si>
    <t>1761696866</t>
  </si>
  <si>
    <t>46</t>
  </si>
  <si>
    <t>963042819</t>
  </si>
  <si>
    <t>Bourání schodišťových stupňů betonových zhotovených na místě</t>
  </si>
  <si>
    <t>803201200</t>
  </si>
  <si>
    <t>Bourání schodišťových stupňů betonových  zhotovených na místě</t>
  </si>
  <si>
    <t>47</t>
  </si>
  <si>
    <t>965045112</t>
  </si>
  <si>
    <t>Bourání potěrů cementových nebo pískocementových tl do 50 mm pl do 4 m2</t>
  </si>
  <si>
    <t>-1242438273</t>
  </si>
  <si>
    <t>Bourání potěrů tl. do 50 mm cementových nebo pískocementových, plochy do 4 m2</t>
  </si>
  <si>
    <t>48</t>
  </si>
  <si>
    <t>965081313</t>
  </si>
  <si>
    <t>Bourání podlah z dlaždic betonových, teracových nebo čedičových tl do 20 mm plochy přes 1 m2</t>
  </si>
  <si>
    <t>1199129698</t>
  </si>
  <si>
    <t>Bourání podlah z dlaždic bez podkladního lože nebo mazaniny, s jakoukoliv výplní spár betonových, teracových nebo čedičových tl. do 20 mm, plochy přes 1 m2</t>
  </si>
  <si>
    <t>49</t>
  </si>
  <si>
    <t>968072244</t>
  </si>
  <si>
    <t>Vybourání kovových rámů oken jednoduchých včetně křídel pl do 1 m2</t>
  </si>
  <si>
    <t>-697428182</t>
  </si>
  <si>
    <t>Vybourání kovových rámů oken s křídly, dveřních zárubní, vrat, stěn, ostění nebo obkladů  okenních rámů s křídly jednoduchých, plochy do 1 m2</t>
  </si>
  <si>
    <t>0,94*0,75*2</t>
  </si>
  <si>
    <t>50</t>
  </si>
  <si>
    <t>976072221</t>
  </si>
  <si>
    <t>Vybourání kovových komínových dvířek pl do 0,3 m2 ze zdiva cihelného</t>
  </si>
  <si>
    <t>-1496088614</t>
  </si>
  <si>
    <t>Vybourání kovových madel, zábradlí, dvířek, zděří, kotevních želez  komínových a topných dvířek, ventilací apod., plochy do 0,30 m2, ze zdiva cihelného nebo kamenného</t>
  </si>
  <si>
    <t>51</t>
  </si>
  <si>
    <t>976082131</t>
  </si>
  <si>
    <t>Vybourání objímek, držáků nebo věšáků ze zdiva cihelného</t>
  </si>
  <si>
    <t>-2002628676</t>
  </si>
  <si>
    <t>Vybourání drobných zámečnických a jiných konstrukcí  objímek, držáků, věšáků, záclonových konzol, lustrových skob apod., ze zdiva cihelného</t>
  </si>
  <si>
    <t>52</t>
  </si>
  <si>
    <t>978015391</t>
  </si>
  <si>
    <t>Otlučení (osekání) vnější vápenné nebo vápenocementové omítky stupně členitosti 1 a 2 do 100%</t>
  </si>
  <si>
    <t>-1680710631</t>
  </si>
  <si>
    <t>Otlučení vápenných nebo vápenocementových omítek vnějších ploch s vyškrabáním spar a s očištěním zdiva stupně členitosti 1 a 2, v rozsahu přes 80 do 100 %</t>
  </si>
  <si>
    <t>51,96+2,36+2,18+2,12"sokl</t>
  </si>
  <si>
    <t>200,78"plocha</t>
  </si>
  <si>
    <t>53</t>
  </si>
  <si>
    <t>978019361</t>
  </si>
  <si>
    <t>Otlučení (osekání) vnější vápenné nebo vápenocementové omítky stupně členitosti 3 až 5 do 50%</t>
  </si>
  <si>
    <t>-1084442221</t>
  </si>
  <si>
    <t>Otlučení vápenných nebo vápenocementových omítek vnějších ploch s vyškrabáním spar a s očištěním zdiva stupně členitosti 3 až 5, v rozsahu přes 40 do 50 %</t>
  </si>
  <si>
    <t>17,77+7,7"nadsoklová římsa</t>
  </si>
  <si>
    <t>65,42"bosáže 4</t>
  </si>
  <si>
    <t>29,59+14,36+3,98"5</t>
  </si>
  <si>
    <t>9,9+8,22"6</t>
  </si>
  <si>
    <t>50,36+2,28"7</t>
  </si>
  <si>
    <t>54</t>
  </si>
  <si>
    <t>978019381</t>
  </si>
  <si>
    <t>Otlučení (osekání) vnější vápenné nebo vápenocementové omítky stupně členitosti 3 až 5 do 80%</t>
  </si>
  <si>
    <t>1163035014</t>
  </si>
  <si>
    <t>Otlučení vápenných nebo vápenocementových omítek vnějších ploch s vyškrabáním spar a s očištěním zdiva stupně členitosti 3 až 5, v rozsahu přes 65 do 80 %</t>
  </si>
  <si>
    <t>55</t>
  </si>
  <si>
    <t>985131111</t>
  </si>
  <si>
    <t>Očištění ploch stěn, rubu kleneb a podlah tlakovou vodou</t>
  </si>
  <si>
    <t>-1757876734</t>
  </si>
  <si>
    <t>56</t>
  </si>
  <si>
    <t>985131311</t>
  </si>
  <si>
    <t>Ruční dočištění ploch stěn, rubu kleneb a podlah ocelových kartáči</t>
  </si>
  <si>
    <t>-1277388466</t>
  </si>
  <si>
    <t>Očištění ploch stěn, rubu kleneb a podlah ruční dočištění ocelovými kartáči</t>
  </si>
  <si>
    <t>57</t>
  </si>
  <si>
    <t>985221101</t>
  </si>
  <si>
    <t>Doplnění zdiva cihlami do aktivované malty</t>
  </si>
  <si>
    <t>-1898283954</t>
  </si>
  <si>
    <t>Doplnění zdiva ručně do aktivované malty cihlami</t>
  </si>
  <si>
    <t>58</t>
  </si>
  <si>
    <t>59610001</t>
  </si>
  <si>
    <t>cihla pálená plná do P15 290x140x65mm</t>
  </si>
  <si>
    <t>-1786233472</t>
  </si>
  <si>
    <t>59</t>
  </si>
  <si>
    <t>9852211R1</t>
  </si>
  <si>
    <t>Restaurátorské práce umělecko - štukatérské, kamenické</t>
  </si>
  <si>
    <t>soubor</t>
  </si>
  <si>
    <t>2018745356</t>
  </si>
  <si>
    <t>Restaurátorské práce umělecko - štukatérské, kamenické
Vstupní portál se schodištěm z umělého kamene</t>
  </si>
  <si>
    <t>60</t>
  </si>
  <si>
    <t>9853111R1</t>
  </si>
  <si>
    <t>úprava soklu skladba 1</t>
  </si>
  <si>
    <t>-993351775</t>
  </si>
  <si>
    <t xml:space="preserve">omítka webertec 934. Před nahozením omítky je nutno aplikovat podhoz  webersan 951 S. Omítka se nanáší v tloušťce min. 15 mm (přepokl.tl. 20mm). Omítka bude „zatažena“ 10cm pod okolní terén.
•	1 den před aplikací finálního nátěru natřít na vyzrálou omítku silikonový penetrační nátěr G500
•	Provedení nátěru fasády silikonovým nátěrem weberton micro V – paropropustný silikonový nátěr s mikrovláknem velmi vhodný i k překrytí trhlin menších než 0,2 mm-odstín HN1B.
</t>
  </si>
  <si>
    <t>61</t>
  </si>
  <si>
    <t>9853111R2</t>
  </si>
  <si>
    <t>úprava nadsoklové římsy skladba 2 - jádro</t>
  </si>
  <si>
    <t>-1759738706</t>
  </si>
  <si>
    <t xml:space="preserve">Provedení nového jádra pružnou lehčenou jádrovou omítkou weber. dur 132  v tl. do 20 mm v jednom pracovním kroku bez nutnosti provádění  podhozu
Doplnění odštípané omítky poškozených ozdobných prvků, rámečků a prasklin v omítkách extra stěrkovou omítkou M742 a po jejím vytvrdnutí přebroušení
</t>
  </si>
  <si>
    <t>25,47*0,5 'Přepočtené koeficientem množství</t>
  </si>
  <si>
    <t>62</t>
  </si>
  <si>
    <t>9853111R2a</t>
  </si>
  <si>
    <t>úprava nadsoklové římsy - vrchní úprava</t>
  </si>
  <si>
    <t>-975414708</t>
  </si>
  <si>
    <t xml:space="preserve">•	Penetrace přípravkem weber podklad A (ředění 1 : 4 čistou vodou)
•	Přeštukování  weberdur stěrkou (bílá štuková stěrka) s přidáním Adhezní emulze H – H716 ředěné vodou v poměru 1:10 –tzn. vytvoření tzv. „aktivního štuku“ 
•	Pro dokonale hladký vzhled je možno tuto štukovou stěrku zbrousit
•	Penetrace pod silikonovou barvu silikonovým penetračním nátěrem G500
•	Provedení nátěru fasády silikonovým nátěrem weberton micro V  – paropropustný silikonový nátěr s mikrovláknem velmi vhodný k překrytí trhlin menších než 0,2 mm-odstín HN1E
</t>
  </si>
  <si>
    <t>63</t>
  </si>
  <si>
    <t>9853111R3</t>
  </si>
  <si>
    <t>úprava hlavní plochy fasády skladba 3</t>
  </si>
  <si>
    <t>-1991329132</t>
  </si>
  <si>
    <t xml:space="preserve">•	Celoplošná penetrace zdiva přípravkem weber podklad A (ředění 1 : 4 čistou vodou)
•	Navlhčení zdiva před nanesením podkladní omítky
•	Aplikace jádrové podkladní omítky z materiálu weberdur 132 (lehčená jádrová omítka, s vysokým modulem pružnosti).  Omítka se nanáší bez podhozu v tloušťce 10 – 25 mm (předpoklad 18mm, kvůli dorovnání plochy ke stávajícím ozdobným prvkům). 
•	Povrch jádrové omítky musí být upraven do roviny, finální tenkovrstvá omítka všechny nerovnosti zkopíruje.
•	Podkladní jádrovou omítku je nutno nechat vyzrát  -  1 den / 1 mm tloušťky omítky
•	Konečná povrchová úprava bude provedena nanesením minerální omítky webermin zrnitý (2 mm )–dodává se pouze v bílé barvě. Před aplikací omítky je nutno celou fasádu napenetrovat nátěrem weber.pas podklad UNI
•	1 den před aplikací finálního nátěru natřít na vyzrálou omítku silikonový penetrační nátěr G500
•	Provedení nátěru fasády silikonovým nátěrem weberton micro V – paropropustný silikonový nátěr s mikrovláknem velmi vhodný k překrytí trhlin menších než 0,2 mm-odstín HN1C.
</t>
  </si>
  <si>
    <t>64</t>
  </si>
  <si>
    <t>9853111R4</t>
  </si>
  <si>
    <t>Úprava nárožních bosáží a hladkých prvků nad nadsoklovou římsou 4 (dtto skladba 2) - jádro</t>
  </si>
  <si>
    <t>1224989936</t>
  </si>
  <si>
    <t xml:space="preserve">•	Provedení nového jádra pružnou lehčenou jádrovou omítkou weber. dur 132  v tl. do 20 mm v jednom pracovním kroku bez nutnosti provádění  podhozu
•	Doplnění odštípané omítky poškozených ozdobných prvků, rámečků a prasklin v omítkách extra stěrkovou omítkou M742 a po jejím vytvrdnutí přebroušení
</t>
  </si>
  <si>
    <t>65,42*0,5 'Přepočtené koeficientem množství</t>
  </si>
  <si>
    <t>65</t>
  </si>
  <si>
    <t>9853111R4a</t>
  </si>
  <si>
    <t>Úprava nárožních bosáží a hladkých prvků nad nadsoklovou římsou - vrchní úprava</t>
  </si>
  <si>
    <t>-1095209899</t>
  </si>
  <si>
    <t xml:space="preserve">•	Penetrace přípravkem weber podklad A (ředění 1 : 4 čistou vodou)
•	Přeštukování  weberdur stěrkou (bílá štuková stěrka) s přidáním Adhezní emulze H – H716 ředěné vodou v poměru 1:10 –tzn. vytvoření tzv. „aktivního štuku“ 
•	Pro dokonale hladký vzhled je možno tuto štukovou stěrku zbrousit
•	Penetrace pod silikonovou barvu silikonovým penetračním nátěrem G500
•	Provedení nátěru fasády silikonovým nátěrem weberton micro V – paropropustný silikonový nátěr s mikrovláknem velmi vhodný k překrytí trhlin menších než 0,2 mm-odstín HN1E.
</t>
  </si>
  <si>
    <t>66</t>
  </si>
  <si>
    <t>9853111R5</t>
  </si>
  <si>
    <t>Úprava šambrán, říms, ostění, nadpraží (doplnit APU lišty) a ozdobných prvků 5,6,7 (dtto skladba 2) jádro</t>
  </si>
  <si>
    <t>614491528</t>
  </si>
  <si>
    <t>9,9+8,22*2"6</t>
  </si>
  <si>
    <t>50,36+2,28*2"7</t>
  </si>
  <si>
    <t>129,19*0,5 'Přepočtené koeficientem množství</t>
  </si>
  <si>
    <t>67</t>
  </si>
  <si>
    <t>9853111R5a</t>
  </si>
  <si>
    <t>Úprava šambrán, říms, ostění, nadpraží (doplnit APU lišty) a ozdobných prvků - vrchní úprava</t>
  </si>
  <si>
    <t>2057863997</t>
  </si>
  <si>
    <t>9,9"6</t>
  </si>
  <si>
    <t>50,36"7</t>
  </si>
  <si>
    <t>68</t>
  </si>
  <si>
    <t>9853111R8</t>
  </si>
  <si>
    <t>Úprava omítky balkonu a konzol pod balkonovou deskou 8 (dtto skladba 2) jádro</t>
  </si>
  <si>
    <t>-1529264555</t>
  </si>
  <si>
    <t>2,96*0,8 'Přepočtené koeficientem množství</t>
  </si>
  <si>
    <t>69</t>
  </si>
  <si>
    <t>9853111R8a</t>
  </si>
  <si>
    <t>Úprava omítky balkonu a konzol pod balkonovou deskou 8 - vrchní úprava</t>
  </si>
  <si>
    <t>398363861</t>
  </si>
  <si>
    <t xml:space="preserve">•	Penetrace přípravkem weber podklad A (ředění 1 : 4 čistou vodou)
•	Přeštukování  weberdur stěrkou   (bílá štuková stěrka) s přidáním Adhezní emulze H – H716 ředěné vodou v poměru 1:10 –tzn. vytvoření tzv. „aktivního štuku“ 
•	Pro dokonale hladký vzhled je možno tuto štukovou stěrku zbrousit
•	Penetrace pod silikonovou barvu silikonovým penetračním nátěrem G500
•	Provedení nátěru fasády silikonovým nátěrem weberton micro V  – paropropustný silikonový nátěr s mikrovláknem velmi vhodný k překrytí trhlin menších než 0,2 mm-odstín HN1E.
</t>
  </si>
  <si>
    <t>70</t>
  </si>
  <si>
    <t>986001001</t>
  </si>
  <si>
    <t>Nespecifikované práce a přípomoce</t>
  </si>
  <si>
    <t>HR</t>
  </si>
  <si>
    <t>-1285792051</t>
  </si>
  <si>
    <t>997</t>
  </si>
  <si>
    <t>Přesun sutě</t>
  </si>
  <si>
    <t>71</t>
  </si>
  <si>
    <t>997013501</t>
  </si>
  <si>
    <t>Odvoz suti a vybouraných hmot na skládku nebo meziskládku do 1 km se složením</t>
  </si>
  <si>
    <t>239686146</t>
  </si>
  <si>
    <t>Odvoz suti a vybouraných hmot na skládku nebo meziskládku  se složením, na vzdálenost do 1 km</t>
  </si>
  <si>
    <t>72</t>
  </si>
  <si>
    <t>997013509</t>
  </si>
  <si>
    <t>Příplatek k odvozu suti a vybouraných hmot na skládku ZKD 1 km přes 1 km</t>
  </si>
  <si>
    <t>1537339841</t>
  </si>
  <si>
    <t>Odvoz suti a vybouraných hmot na skládku nebo meziskládku  se složením, na vzdálenost Příplatek k ceně za každý další i započatý 1 km přes 1 km</t>
  </si>
  <si>
    <t>24,448*9 'Přepočtené koeficientem množství</t>
  </si>
  <si>
    <t>73</t>
  </si>
  <si>
    <t>997013831</t>
  </si>
  <si>
    <t>Poplatek za uložení na skládce (skládkovné) stavebního odpadu směsného kód odpadu 170 904</t>
  </si>
  <si>
    <t>1257207726</t>
  </si>
  <si>
    <t>Poplatek za uložení stavebního odpadu na skládce (skládkovné) směsného stavebního a demoličního zatříděného do Katalogu odpadů pod kódem 170 904</t>
  </si>
  <si>
    <t>998</t>
  </si>
  <si>
    <t>Přesun hmot</t>
  </si>
  <si>
    <t>74</t>
  </si>
  <si>
    <t>998011002</t>
  </si>
  <si>
    <t>Přesun hmot pro budovy zděné v do 12 m</t>
  </si>
  <si>
    <t>8076062</t>
  </si>
  <si>
    <t>Přesun hmot pro budovy občanské výstavby, bydlení, výrobu a služby  s nosnou svislou konstrukcí zděnou z cihel, tvárnic nebo kamene vodorovná dopravní vzdálenost do 100 m pro budovy výšky přes 6 do 12 m</t>
  </si>
  <si>
    <t>PSV</t>
  </si>
  <si>
    <t>Práce a dodávky PSV</t>
  </si>
  <si>
    <t>712</t>
  </si>
  <si>
    <t>Povlakové krytiny</t>
  </si>
  <si>
    <t>75</t>
  </si>
  <si>
    <t>712363001</t>
  </si>
  <si>
    <t>Provedení povlakové krytiny střech do 10° termoplastickou fólií PVC rozvinutím a natažením v ploše</t>
  </si>
  <si>
    <t>-1616044305</t>
  </si>
  <si>
    <t>Provedení povlakové krytiny střech plochých do 10° fólií  termoplastickou mPVC (měkčené PVC) rozvinutí a natažení fólie v ploše</t>
  </si>
  <si>
    <t>1,54*1,2*2</t>
  </si>
  <si>
    <t>76</t>
  </si>
  <si>
    <t>28322012</t>
  </si>
  <si>
    <t>fólie hydroizolační střešní mPVC mechanicky kotvená tl 1,5mm šedá</t>
  </si>
  <si>
    <t>-1672230020</t>
  </si>
  <si>
    <t>1,848*1,15 'Přepočtené koeficientem množství</t>
  </si>
  <si>
    <t>77</t>
  </si>
  <si>
    <t>28322036</t>
  </si>
  <si>
    <t>fólie střešní mPVC s pochůznou protiskluzovou úpravou na horním povrchu tl 1,5mm</t>
  </si>
  <si>
    <t>663568052</t>
  </si>
  <si>
    <t>2,125</t>
  </si>
  <si>
    <t>78</t>
  </si>
  <si>
    <t>712363015</t>
  </si>
  <si>
    <t>Provedení povlakové krytiny střech do 10° navařením fólie VAE nebo EVA na oplechování v plné ploše</t>
  </si>
  <si>
    <t>2062371667</t>
  </si>
  <si>
    <t>Provedení povlakové krytiny střech plochých do 10° fólií  termoplastickou VAE, popř. EVA (vinyl-acetát-etylen) aplikace fólie na oplechování (na tzv. fóliový plech) horkovzdušným navařením v plné ploše</t>
  </si>
  <si>
    <t>79</t>
  </si>
  <si>
    <t>712363115</t>
  </si>
  <si>
    <t>Provedení povlakové krytiny střech do 10° zaizolování prostupů kruhového průřezu D do 300 mm</t>
  </si>
  <si>
    <t>-1388347955</t>
  </si>
  <si>
    <t>Provedení povlakové krytiny střech plochých do 10° fólií  ostatní činnosti při pokládání hydroizolačních fólií (materiál ve specifikaci) zaizolování prostupů střešní rovinou kruhový průřez, průměr do 300 mm</t>
  </si>
  <si>
    <t>80</t>
  </si>
  <si>
    <t>28342010</t>
  </si>
  <si>
    <t>manžeta těsnící pro prostupy hydroizolací z PVC uzavřená kruhová vnitřní průměr  11-35</t>
  </si>
  <si>
    <t>674845175</t>
  </si>
  <si>
    <t>81</t>
  </si>
  <si>
    <t>712363352</t>
  </si>
  <si>
    <t>Povlakové krytiny střech do 10° z tvarovaných poplastovaných lišt délky 2 m koutová lišta vnitřní rš 100 mm</t>
  </si>
  <si>
    <t>-78942551</t>
  </si>
  <si>
    <t>Povlakové krytiny střech plochých do 10° z tvarovaných poplastovaných lišt pro mPVC vnitřní koutová lišta rš 100 mm</t>
  </si>
  <si>
    <t>1,900"P3</t>
  </si>
  <si>
    <t>82</t>
  </si>
  <si>
    <t>712363356</t>
  </si>
  <si>
    <t>Povlakové krytiny střech do 10° z tvarovaných poplastovaných lišt délky 2 m okapnice široká rš 200 mm</t>
  </si>
  <si>
    <t>1080866867</t>
  </si>
  <si>
    <t>Povlakové krytiny střech plochých do 10° z tvarovaných poplastovaných lišt pro mPVC okapnice rš 200 mm</t>
  </si>
  <si>
    <t>3,140"P1</t>
  </si>
  <si>
    <t>83</t>
  </si>
  <si>
    <t>712363361</t>
  </si>
  <si>
    <t>Povlakové krytiny střech do 10° z tvarovaných poplastovaných lišt délky 2 m tmelící lišta rš 70 mm</t>
  </si>
  <si>
    <t>-1497847708</t>
  </si>
  <si>
    <t>Povlakové krytiny střech plochých do 10° z tvarovaných poplastovaných lišt pro mPVC tmelící lišta rš 70 mm</t>
  </si>
  <si>
    <t>1,9"P2</t>
  </si>
  <si>
    <t>84</t>
  </si>
  <si>
    <t>712391171</t>
  </si>
  <si>
    <t>Provedení povlakové krytiny střech do 10° podkladní textilní vrstvy</t>
  </si>
  <si>
    <t>254267201</t>
  </si>
  <si>
    <t>Provedení povlakové krytiny střech plochých do 10° -ostatní práce  provedení vrstvy textilní podkladní</t>
  </si>
  <si>
    <t>1,54*1,2</t>
  </si>
  <si>
    <t>85</t>
  </si>
  <si>
    <t>69311199</t>
  </si>
  <si>
    <t>geotextilie netkaná separační, ochranná, filtrační, drenážní  PES(70%)+PP(30%) 300g/m2</t>
  </si>
  <si>
    <t>-1224748816</t>
  </si>
  <si>
    <t>721</t>
  </si>
  <si>
    <t>Zdravotechnika - vnitřní kanalizace</t>
  </si>
  <si>
    <t>86</t>
  </si>
  <si>
    <t>721173316</t>
  </si>
  <si>
    <t>Potrubí kanalizační z PVC SN 4 dešťové DN 125</t>
  </si>
  <si>
    <t>-1412393406</t>
  </si>
  <si>
    <t>Potrubí z plastových trub PVC SN4 dešťové DN 125</t>
  </si>
  <si>
    <t>87</t>
  </si>
  <si>
    <t>721242105</t>
  </si>
  <si>
    <t>Lapač střešních splavenin z PP se zápachovou klapkou a lapacím košem DN 110</t>
  </si>
  <si>
    <t>-1622385664</t>
  </si>
  <si>
    <t>Lapače střešních splavenin polypropylenové (PP) se svislým odtokem DN 110</t>
  </si>
  <si>
    <t>741</t>
  </si>
  <si>
    <t>Elektroinstalace - silnoproud</t>
  </si>
  <si>
    <t>88</t>
  </si>
  <si>
    <t>741421861</t>
  </si>
  <si>
    <t>Demontáž vedení hromosvodné-podpěra svislého vedení šroubovaného</t>
  </si>
  <si>
    <t>1841321652</t>
  </si>
  <si>
    <t>Demontáž hromosvodného vedení podpěr svislého vedení šroubovaného</t>
  </si>
  <si>
    <t>764</t>
  </si>
  <si>
    <t>Konstrukce klempířské</t>
  </si>
  <si>
    <t>89</t>
  </si>
  <si>
    <t>764002811</t>
  </si>
  <si>
    <t>Demontáž okapového plechu do suti v krytině povlakové</t>
  </si>
  <si>
    <t>920606993</t>
  </si>
  <si>
    <t>Demontáž klempířských konstrukcí okapového plechu do suti, v krytině povlakové</t>
  </si>
  <si>
    <t>90</t>
  </si>
  <si>
    <t>764002851</t>
  </si>
  <si>
    <t>Demontáž oplechování parapetů do suti</t>
  </si>
  <si>
    <t>385929118</t>
  </si>
  <si>
    <t>Demontáž klempířských konstrukcí oplechování parapetů do suti</t>
  </si>
  <si>
    <t>1,5+12,95+4,95+3,9+3,5+9,25+3,3+3</t>
  </si>
  <si>
    <t>91</t>
  </si>
  <si>
    <t>764002861</t>
  </si>
  <si>
    <t>Demontáž oplechování říms a ozdobných prvků do suti</t>
  </si>
  <si>
    <t>-524952983</t>
  </si>
  <si>
    <t>Demontáž klempířských konstrukcí oplechování říms do suti</t>
  </si>
  <si>
    <t>52,62+6,6+6,5+4,4</t>
  </si>
  <si>
    <t>92</t>
  </si>
  <si>
    <t>764004861</t>
  </si>
  <si>
    <t>Demontáž svodu do suti</t>
  </si>
  <si>
    <t>-738622192</t>
  </si>
  <si>
    <t>Demontáž klempířských konstrukcí svodu do suti</t>
  </si>
  <si>
    <t>93</t>
  </si>
  <si>
    <t>764246445</t>
  </si>
  <si>
    <t>Oplechování parapetů rovných celoplošně lepené z TiZn předzvětralého plechu rš 400 mm</t>
  </si>
  <si>
    <t>506948678</t>
  </si>
  <si>
    <t>Oplechování parapetů z titanzinkového předzvětralého plechu rovných celoplošně lepené, bez rohů rš 400 mm</t>
  </si>
  <si>
    <t>1,5"Kp5</t>
  </si>
  <si>
    <t>1,85*7"Kp6</t>
  </si>
  <si>
    <t>1,65*3"Kp7</t>
  </si>
  <si>
    <t>1,3*3"Kp8</t>
  </si>
  <si>
    <t>3,5"Kp9</t>
  </si>
  <si>
    <t>1,85*5"Kp10</t>
  </si>
  <si>
    <t>94</t>
  </si>
  <si>
    <t>764247445</t>
  </si>
  <si>
    <t>Oplechování parapetů oblých ze segmentů celoplošně lepené z TiZn předzvětralého plechu rš 400 mm</t>
  </si>
  <si>
    <t>399985087</t>
  </si>
  <si>
    <t>Oplechování parapetů z titanzinkového předzvětralého plechu oblých nebo ze segmentů, včetně rohů celoplošně lepené rš 400 mm</t>
  </si>
  <si>
    <t>1,65*2"Kp11</t>
  </si>
  <si>
    <t>3"Kp13*</t>
  </si>
  <si>
    <t>95</t>
  </si>
  <si>
    <t>764248424</t>
  </si>
  <si>
    <t>Oplechování římsy rovné celoplošně lepené z TiZn předzvětralého plechu rš 330 mm</t>
  </si>
  <si>
    <t>-721775664</t>
  </si>
  <si>
    <t>Oplechování říms a ozdobných prvků z titanzinkového předzvětralého plechu rovných, bez rohů celoplošně lepené rš 330 mm</t>
  </si>
  <si>
    <t>2*2,2"Kp16</t>
  </si>
  <si>
    <t>52,62"Kp3</t>
  </si>
  <si>
    <t>96</t>
  </si>
  <si>
    <t>764248425</t>
  </si>
  <si>
    <t>Oplechování římsy rovné celoplošně lepené z TiZn předzvětralého plechu rš 400 mm</t>
  </si>
  <si>
    <t>-1254235266</t>
  </si>
  <si>
    <t>Oplechování říms a ozdobných prvků z titanzinkového předzvětralého plechu rovných, bez rohů celoplošně lepené rš 400 mm</t>
  </si>
  <si>
    <t>6,5"Kp15</t>
  </si>
  <si>
    <t>97</t>
  </si>
  <si>
    <t>764248474</t>
  </si>
  <si>
    <t>Oplechování římsy oblé nebo ze segmentů celoplošně lepené z TiZn předzvětralého plechu rš 330 mm</t>
  </si>
  <si>
    <t>1773457275</t>
  </si>
  <si>
    <t>Oplechování říms a ozdobných prvků z titanzinkového předzvětralého plechu oblých nebo ze segmentů, včetně rohů celoplošně lepené rš 330 mm</t>
  </si>
  <si>
    <t>6,600"Kp4</t>
  </si>
  <si>
    <t>98</t>
  </si>
  <si>
    <t>764548423</t>
  </si>
  <si>
    <t>Svody kruhové včetně objímek, kolen, odskoků z TiZn předzvětralého plechu průměru 100 mm</t>
  </si>
  <si>
    <t>1129787486</t>
  </si>
  <si>
    <t>Svod z titanzinkového předzvětralého plechu včetně objímek, kolen a odskoků kruhový, průměru 100 mm</t>
  </si>
  <si>
    <t>8,3*4"DS</t>
  </si>
  <si>
    <t>99</t>
  </si>
  <si>
    <t>998764102</t>
  </si>
  <si>
    <t>Přesun hmot tonážní pro konstrukce klempířské v objektech v do 12 m</t>
  </si>
  <si>
    <t>1406272823</t>
  </si>
  <si>
    <t>Přesun hmot pro konstrukce klempířské stanovený z hmotnosti přesunovaného materiálu vodorovná dopravní vzdálenost do 50 m v objektech výšky přes 6 do 12 m</t>
  </si>
  <si>
    <t>766</t>
  </si>
  <si>
    <t>Konstrukce truhlářské</t>
  </si>
  <si>
    <t>100</t>
  </si>
  <si>
    <t>76662192R</t>
  </si>
  <si>
    <t>Oprava oken dřevěných  jednoduchých s otevíravými křídly zatmelením vč. obroušení a nátěru rámů</t>
  </si>
  <si>
    <t>-120328522</t>
  </si>
  <si>
    <t>767</t>
  </si>
  <si>
    <t>Konstrukce zámečnické</t>
  </si>
  <si>
    <t>101</t>
  </si>
  <si>
    <t>767661811</t>
  </si>
  <si>
    <t>Demontáž mříží pevných nebo otevíravých</t>
  </si>
  <si>
    <t>166637707</t>
  </si>
  <si>
    <t>0,82*1,66+1,34*1,85</t>
  </si>
  <si>
    <t>102</t>
  </si>
  <si>
    <t>7678919R1</t>
  </si>
  <si>
    <t>Opravy zámečnických konstrukcí ostatních - repase ocelového zábradlí balkon</t>
  </si>
  <si>
    <t>1437422692</t>
  </si>
  <si>
    <t>Na balkoně bude provedena repase ocelového zábradlí (v půdorysu ve tvaru „U“), výšky 90cm a délky 154+80+80 cm. Kotevní prvky budou prověřeny po odstranění spádové vrstvy.</t>
  </si>
  <si>
    <t>0,9*(1,54+0,8+0,8)</t>
  </si>
  <si>
    <t>103</t>
  </si>
  <si>
    <t>7678919R2</t>
  </si>
  <si>
    <t>Opravy zámečnických konstrukcí ostatních - repase zábradlí schodiště</t>
  </si>
  <si>
    <t>-1779430503</t>
  </si>
  <si>
    <t>Oboustranné zábradlí z pásoviny 14x40mm, délky (rozvin) 2,3m/1ks (celkem 2x) u vnějšího schodiště (částečně spirálově zatočené) kotvené do portálu a teracové zídky bude repasováno bez demontáže na místě, na jedné straně bude doplněno chybějící madlo z pásoviny 14x40mm (na horní hraně zaoblené).</t>
  </si>
  <si>
    <t>104</t>
  </si>
  <si>
    <t>7678919R3</t>
  </si>
  <si>
    <t>Opravy zámečnických konstrukcí ostatních - repase mříží na místě</t>
  </si>
  <si>
    <t>-671881191</t>
  </si>
  <si>
    <t>Opravy zámečnických konstrukcí ostatních - repase mříží na místě, vč. povrch. úpravy
Repase všech ocelových prvků bude spočívat zejména v opískování nátěrů (u prvků s demontáží), prověření nýtování, obroušení nátěrů (u prvků bez demontáže) a nové základní a krycí nátěry u všech prvků.</t>
  </si>
  <si>
    <t>0,7*0,63*2"1PP</t>
  </si>
  <si>
    <t>0,7*0,44*7"1PP</t>
  </si>
  <si>
    <t>0,71*1,56"1NP</t>
  </si>
  <si>
    <t>105</t>
  </si>
  <si>
    <t>7678919R4</t>
  </si>
  <si>
    <t>Opravy zámečnických konstrukcí ostatních - repase mříží s demontáží a zpětnou montáží</t>
  </si>
  <si>
    <t>1046924062</t>
  </si>
  <si>
    <t>Repase okenních mříží s demontáží a zpětnou montáží na původní kotevní prvky (přivařením na ponechané prvky v ostění a nadpraží)
Repase všech ocelových prvků bude spočívat zejména v opískování nátěrů (u prvků s demontáží), prověření nýtování, obroušení nátěrů (u prvků bez demontáže) a nové základní a krycí nátěry u všech prvků.</t>
  </si>
  <si>
    <t>1,2*1,74*6"1NP</t>
  </si>
  <si>
    <t>0,98*1,74*3"1NP</t>
  </si>
  <si>
    <t>783</t>
  </si>
  <si>
    <t>Dokončovací práce - nátěry</t>
  </si>
  <si>
    <t>106</t>
  </si>
  <si>
    <t>783000131</t>
  </si>
  <si>
    <t xml:space="preserve">Ochrana skleněných výplní při provádění nátěrů zakrytím </t>
  </si>
  <si>
    <t>1773014265</t>
  </si>
  <si>
    <t>Zakrývání konstrukcí včetně pozdějšího odkrytí skleněných výplní zakrytím</t>
  </si>
  <si>
    <t>1,34*1,85*8*2</t>
  </si>
  <si>
    <t>0,71*1,56*2</t>
  </si>
  <si>
    <t>1,14*1,85*3*2</t>
  </si>
  <si>
    <t>0,82*1,66*2</t>
  </si>
  <si>
    <t>107</t>
  </si>
  <si>
    <t>CDC.0008774.URS</t>
  </si>
  <si>
    <t>deska cementotřísková CETRIS BASIC 125x335 cm tl.1,2 cm</t>
  </si>
  <si>
    <t>66172809</t>
  </si>
  <si>
    <t>57,255*1,15 'Přepočtené koeficientem množství</t>
  </si>
  <si>
    <t>VRN</t>
  </si>
  <si>
    <t>Vedlejší rozpočtové náklady</t>
  </si>
  <si>
    <t>VRN1</t>
  </si>
  <si>
    <t>Průzkumné, geodetické a projektové práce</t>
  </si>
  <si>
    <t>108</t>
  </si>
  <si>
    <t>011544000</t>
  </si>
  <si>
    <t>Průzkum restaurátorský</t>
  </si>
  <si>
    <t>1024</t>
  </si>
  <si>
    <t>1523874902</t>
  </si>
  <si>
    <t>109</t>
  </si>
  <si>
    <t>013294000</t>
  </si>
  <si>
    <t>Ostatní dokumentace - fotodokumentace stavby</t>
  </si>
  <si>
    <t>1492785223</t>
  </si>
  <si>
    <t>VRN3</t>
  </si>
  <si>
    <t>Zařízení staveniště</t>
  </si>
  <si>
    <t>110</t>
  </si>
  <si>
    <t>032903000</t>
  </si>
  <si>
    <t>Náklady na provoz a údržbu vybavení staveniště</t>
  </si>
  <si>
    <t>49248291</t>
  </si>
  <si>
    <t>VRN7</t>
  </si>
  <si>
    <t>Provozní vlivy</t>
  </si>
  <si>
    <t>111</t>
  </si>
  <si>
    <t>071203000</t>
  </si>
  <si>
    <t>Provoz dalšího subjektu</t>
  </si>
  <si>
    <t>1913500454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</si>
</sst>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 x14ac:dyDescent="0.2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hidden="1" customWidth="1"/>
    <col min="44" max="44" width="11.6640625" customWidth="1"/>
    <col min="45" max="47" width="22.1640625" hidden="1" customWidth="1"/>
    <col min="48" max="49" width="18.5" hidden="1" customWidth="1"/>
    <col min="50" max="51" width="21.5" hidden="1" customWidth="1"/>
    <col min="52" max="52" width="18.5" hidden="1" customWidth="1"/>
    <col min="53" max="53" width="16.5" hidden="1" customWidth="1"/>
    <col min="54" max="54" width="21.5" hidden="1" customWidth="1"/>
    <col min="55" max="55" width="18.5" hidden="1" customWidth="1"/>
    <col min="56" max="56" width="16.5" hidden="1" customWidth="1"/>
    <col min="57" max="57" width="57" customWidth="1"/>
    <col min="71" max="91" width="9.1640625" hidden="1"/>
  </cols>
  <sheetData>
    <row r="1" spans="1:74" ht="11.25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 x14ac:dyDescent="0.2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5" t="s">
        <v>6</v>
      </c>
      <c r="BT2" s="15" t="s">
        <v>7</v>
      </c>
    </row>
    <row r="3" spans="1:74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 x14ac:dyDescent="0.2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 x14ac:dyDescent="0.2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0"/>
      <c r="AQ5" s="20"/>
      <c r="AR5" s="18"/>
      <c r="BE5" s="237" t="s">
        <v>15</v>
      </c>
      <c r="BS5" s="15" t="s">
        <v>6</v>
      </c>
    </row>
    <row r="6" spans="1:74" ht="36.950000000000003" customHeight="1" x14ac:dyDescent="0.2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0"/>
      <c r="AQ6" s="20"/>
      <c r="AR6" s="18"/>
      <c r="BE6" s="238"/>
      <c r="BS6" s="15" t="s">
        <v>6</v>
      </c>
    </row>
    <row r="7" spans="1:74" ht="12" customHeight="1" x14ac:dyDescent="0.2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38"/>
      <c r="BS7" s="15" t="s">
        <v>6</v>
      </c>
    </row>
    <row r="8" spans="1:74" ht="12" customHeight="1" x14ac:dyDescent="0.2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38"/>
      <c r="BS8" s="15" t="s">
        <v>6</v>
      </c>
    </row>
    <row r="9" spans="1:74" ht="14.45" customHeight="1" x14ac:dyDescent="0.2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38"/>
      <c r="BS9" s="15" t="s">
        <v>6</v>
      </c>
    </row>
    <row r="10" spans="1:74" ht="12" customHeight="1" x14ac:dyDescent="0.2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38"/>
      <c r="BS10" s="15" t="s">
        <v>6</v>
      </c>
    </row>
    <row r="11" spans="1:74" ht="18.399999999999999" customHeight="1" x14ac:dyDescent="0.2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38"/>
      <c r="BS11" s="15" t="s">
        <v>6</v>
      </c>
    </row>
    <row r="12" spans="1:74" ht="6.95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38"/>
      <c r="BS12" s="15" t="s">
        <v>6</v>
      </c>
    </row>
    <row r="13" spans="1:74" ht="12" customHeight="1" x14ac:dyDescent="0.2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38"/>
      <c r="BS13" s="15" t="s">
        <v>6</v>
      </c>
    </row>
    <row r="14" spans="1:74" ht="12.75" x14ac:dyDescent="0.2">
      <c r="B14" s="19"/>
      <c r="C14" s="20"/>
      <c r="D14" s="20"/>
      <c r="E14" s="271" t="s">
        <v>29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38"/>
      <c r="BS14" s="15" t="s">
        <v>6</v>
      </c>
    </row>
    <row r="15" spans="1:74" ht="6.95" customHeight="1" x14ac:dyDescent="0.2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38"/>
      <c r="BS15" s="15" t="s">
        <v>4</v>
      </c>
    </row>
    <row r="16" spans="1:74" ht="12" customHeight="1" x14ac:dyDescent="0.2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38"/>
      <c r="BS16" s="15" t="s">
        <v>4</v>
      </c>
    </row>
    <row r="17" spans="2:71" ht="18.399999999999999" customHeight="1" x14ac:dyDescent="0.2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38"/>
      <c r="BS17" s="15" t="s">
        <v>31</v>
      </c>
    </row>
    <row r="18" spans="2:71" ht="6.95" customHeigh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38"/>
      <c r="BS18" s="15" t="s">
        <v>6</v>
      </c>
    </row>
    <row r="19" spans="2:71" ht="12" customHeight="1" x14ac:dyDescent="0.2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38"/>
      <c r="BS19" s="15" t="s">
        <v>6</v>
      </c>
    </row>
    <row r="20" spans="2:71" ht="18.399999999999999" customHeight="1" x14ac:dyDescent="0.2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38"/>
      <c r="BS20" s="15" t="s">
        <v>31</v>
      </c>
    </row>
    <row r="21" spans="2:71" ht="6.95" customHeight="1" x14ac:dyDescent="0.2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38"/>
    </row>
    <row r="22" spans="2:71" ht="12" customHeight="1" x14ac:dyDescent="0.2">
      <c r="B22" s="19"/>
      <c r="C22" s="20"/>
      <c r="D22" s="27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38"/>
    </row>
    <row r="23" spans="2:71" ht="48" customHeight="1" x14ac:dyDescent="0.2">
      <c r="B23" s="19"/>
      <c r="C23" s="20"/>
      <c r="D23" s="20"/>
      <c r="E23" s="273" t="s">
        <v>35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0"/>
      <c r="AP23" s="20"/>
      <c r="AQ23" s="20"/>
      <c r="AR23" s="18"/>
      <c r="BE23" s="238"/>
    </row>
    <row r="24" spans="2:71" ht="6.95" customHeight="1" x14ac:dyDescent="0.2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38"/>
    </row>
    <row r="25" spans="2:71" ht="6.95" customHeight="1" x14ac:dyDescent="0.2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38"/>
    </row>
    <row r="26" spans="2:71" s="1" customFormat="1" ht="25.9" customHeight="1" x14ac:dyDescent="0.2"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0">
        <f>ROUND(AG94,2)</f>
        <v>0</v>
      </c>
      <c r="AL26" s="241"/>
      <c r="AM26" s="241"/>
      <c r="AN26" s="241"/>
      <c r="AO26" s="241"/>
      <c r="AP26" s="33"/>
      <c r="AQ26" s="33"/>
      <c r="AR26" s="36"/>
      <c r="BE26" s="238"/>
    </row>
    <row r="27" spans="2:71" s="1" customFormat="1" ht="6.95" customHeight="1" x14ac:dyDescent="0.2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8"/>
    </row>
    <row r="28" spans="2:71" s="1" customFormat="1" ht="12.75" x14ac:dyDescent="0.2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4" t="s">
        <v>37</v>
      </c>
      <c r="M28" s="274"/>
      <c r="N28" s="274"/>
      <c r="O28" s="274"/>
      <c r="P28" s="274"/>
      <c r="Q28" s="33"/>
      <c r="R28" s="33"/>
      <c r="S28" s="33"/>
      <c r="T28" s="33"/>
      <c r="U28" s="33"/>
      <c r="V28" s="33"/>
      <c r="W28" s="274" t="s">
        <v>38</v>
      </c>
      <c r="X28" s="274"/>
      <c r="Y28" s="274"/>
      <c r="Z28" s="274"/>
      <c r="AA28" s="274"/>
      <c r="AB28" s="274"/>
      <c r="AC28" s="274"/>
      <c r="AD28" s="274"/>
      <c r="AE28" s="274"/>
      <c r="AF28" s="33"/>
      <c r="AG28" s="33"/>
      <c r="AH28" s="33"/>
      <c r="AI28" s="33"/>
      <c r="AJ28" s="33"/>
      <c r="AK28" s="274" t="s">
        <v>39</v>
      </c>
      <c r="AL28" s="274"/>
      <c r="AM28" s="274"/>
      <c r="AN28" s="274"/>
      <c r="AO28" s="274"/>
      <c r="AP28" s="33"/>
      <c r="AQ28" s="33"/>
      <c r="AR28" s="36"/>
      <c r="BE28" s="238"/>
    </row>
    <row r="29" spans="2:71" s="2" customFormat="1" ht="14.45" customHeight="1" x14ac:dyDescent="0.2">
      <c r="B29" s="37"/>
      <c r="C29" s="38"/>
      <c r="D29" s="27" t="s">
        <v>40</v>
      </c>
      <c r="E29" s="38"/>
      <c r="F29" s="27" t="s">
        <v>41</v>
      </c>
      <c r="G29" s="38"/>
      <c r="H29" s="38"/>
      <c r="I29" s="38"/>
      <c r="J29" s="38"/>
      <c r="K29" s="38"/>
      <c r="L29" s="275">
        <v>0.21</v>
      </c>
      <c r="M29" s="236"/>
      <c r="N29" s="236"/>
      <c r="O29" s="236"/>
      <c r="P29" s="236"/>
      <c r="Q29" s="38"/>
      <c r="R29" s="38"/>
      <c r="S29" s="38"/>
      <c r="T29" s="38"/>
      <c r="U29" s="38"/>
      <c r="V29" s="38"/>
      <c r="W29" s="235">
        <f>ROUND(AZ94, 2)</f>
        <v>0</v>
      </c>
      <c r="X29" s="236"/>
      <c r="Y29" s="236"/>
      <c r="Z29" s="236"/>
      <c r="AA29" s="236"/>
      <c r="AB29" s="236"/>
      <c r="AC29" s="236"/>
      <c r="AD29" s="236"/>
      <c r="AE29" s="236"/>
      <c r="AF29" s="38"/>
      <c r="AG29" s="38"/>
      <c r="AH29" s="38"/>
      <c r="AI29" s="38"/>
      <c r="AJ29" s="38"/>
      <c r="AK29" s="235">
        <f>ROUND(AV94, 2)</f>
        <v>0</v>
      </c>
      <c r="AL29" s="236"/>
      <c r="AM29" s="236"/>
      <c r="AN29" s="236"/>
      <c r="AO29" s="236"/>
      <c r="AP29" s="38"/>
      <c r="AQ29" s="38"/>
      <c r="AR29" s="39"/>
      <c r="BE29" s="239"/>
    </row>
    <row r="30" spans="2:71" s="2" customFormat="1" ht="14.45" customHeight="1" x14ac:dyDescent="0.2">
      <c r="B30" s="37"/>
      <c r="C30" s="38"/>
      <c r="D30" s="38"/>
      <c r="E30" s="38"/>
      <c r="F30" s="27" t="s">
        <v>42</v>
      </c>
      <c r="G30" s="38"/>
      <c r="H30" s="38"/>
      <c r="I30" s="38"/>
      <c r="J30" s="38"/>
      <c r="K30" s="38"/>
      <c r="L30" s="275">
        <v>0.15</v>
      </c>
      <c r="M30" s="236"/>
      <c r="N30" s="236"/>
      <c r="O30" s="236"/>
      <c r="P30" s="236"/>
      <c r="Q30" s="38"/>
      <c r="R30" s="38"/>
      <c r="S30" s="38"/>
      <c r="T30" s="38"/>
      <c r="U30" s="38"/>
      <c r="V30" s="38"/>
      <c r="W30" s="235">
        <f>ROUND(BA94, 2)</f>
        <v>0</v>
      </c>
      <c r="X30" s="236"/>
      <c r="Y30" s="236"/>
      <c r="Z30" s="236"/>
      <c r="AA30" s="236"/>
      <c r="AB30" s="236"/>
      <c r="AC30" s="236"/>
      <c r="AD30" s="236"/>
      <c r="AE30" s="236"/>
      <c r="AF30" s="38"/>
      <c r="AG30" s="38"/>
      <c r="AH30" s="38"/>
      <c r="AI30" s="38"/>
      <c r="AJ30" s="38"/>
      <c r="AK30" s="235">
        <f>ROUND(AW94, 2)</f>
        <v>0</v>
      </c>
      <c r="AL30" s="236"/>
      <c r="AM30" s="236"/>
      <c r="AN30" s="236"/>
      <c r="AO30" s="236"/>
      <c r="AP30" s="38"/>
      <c r="AQ30" s="38"/>
      <c r="AR30" s="39"/>
      <c r="BE30" s="239"/>
    </row>
    <row r="31" spans="2:71" s="2" customFormat="1" ht="14.45" hidden="1" customHeight="1" x14ac:dyDescent="0.2">
      <c r="B31" s="37"/>
      <c r="C31" s="38"/>
      <c r="D31" s="38"/>
      <c r="E31" s="38"/>
      <c r="F31" s="27" t="s">
        <v>43</v>
      </c>
      <c r="G31" s="38"/>
      <c r="H31" s="38"/>
      <c r="I31" s="38"/>
      <c r="J31" s="38"/>
      <c r="K31" s="38"/>
      <c r="L31" s="275">
        <v>0.21</v>
      </c>
      <c r="M31" s="236"/>
      <c r="N31" s="236"/>
      <c r="O31" s="236"/>
      <c r="P31" s="236"/>
      <c r="Q31" s="38"/>
      <c r="R31" s="38"/>
      <c r="S31" s="38"/>
      <c r="T31" s="38"/>
      <c r="U31" s="38"/>
      <c r="V31" s="38"/>
      <c r="W31" s="235">
        <f>ROUND(BB94, 2)</f>
        <v>0</v>
      </c>
      <c r="X31" s="236"/>
      <c r="Y31" s="236"/>
      <c r="Z31" s="236"/>
      <c r="AA31" s="236"/>
      <c r="AB31" s="236"/>
      <c r="AC31" s="236"/>
      <c r="AD31" s="236"/>
      <c r="AE31" s="236"/>
      <c r="AF31" s="38"/>
      <c r="AG31" s="38"/>
      <c r="AH31" s="38"/>
      <c r="AI31" s="38"/>
      <c r="AJ31" s="38"/>
      <c r="AK31" s="235">
        <v>0</v>
      </c>
      <c r="AL31" s="236"/>
      <c r="AM31" s="236"/>
      <c r="AN31" s="236"/>
      <c r="AO31" s="236"/>
      <c r="AP31" s="38"/>
      <c r="AQ31" s="38"/>
      <c r="AR31" s="39"/>
      <c r="BE31" s="239"/>
    </row>
    <row r="32" spans="2:71" s="2" customFormat="1" ht="14.45" hidden="1" customHeight="1" x14ac:dyDescent="0.2">
      <c r="B32" s="37"/>
      <c r="C32" s="38"/>
      <c r="D32" s="38"/>
      <c r="E32" s="38"/>
      <c r="F32" s="27" t="s">
        <v>44</v>
      </c>
      <c r="G32" s="38"/>
      <c r="H32" s="38"/>
      <c r="I32" s="38"/>
      <c r="J32" s="38"/>
      <c r="K32" s="38"/>
      <c r="L32" s="275">
        <v>0.15</v>
      </c>
      <c r="M32" s="236"/>
      <c r="N32" s="236"/>
      <c r="O32" s="236"/>
      <c r="P32" s="236"/>
      <c r="Q32" s="38"/>
      <c r="R32" s="38"/>
      <c r="S32" s="38"/>
      <c r="T32" s="38"/>
      <c r="U32" s="38"/>
      <c r="V32" s="38"/>
      <c r="W32" s="235">
        <f>ROUND(BC94, 2)</f>
        <v>0</v>
      </c>
      <c r="X32" s="236"/>
      <c r="Y32" s="236"/>
      <c r="Z32" s="236"/>
      <c r="AA32" s="236"/>
      <c r="AB32" s="236"/>
      <c r="AC32" s="236"/>
      <c r="AD32" s="236"/>
      <c r="AE32" s="236"/>
      <c r="AF32" s="38"/>
      <c r="AG32" s="38"/>
      <c r="AH32" s="38"/>
      <c r="AI32" s="38"/>
      <c r="AJ32" s="38"/>
      <c r="AK32" s="235">
        <v>0</v>
      </c>
      <c r="AL32" s="236"/>
      <c r="AM32" s="236"/>
      <c r="AN32" s="236"/>
      <c r="AO32" s="236"/>
      <c r="AP32" s="38"/>
      <c r="AQ32" s="38"/>
      <c r="AR32" s="39"/>
      <c r="BE32" s="239"/>
    </row>
    <row r="33" spans="2:57" s="2" customFormat="1" ht="14.45" hidden="1" customHeight="1" x14ac:dyDescent="0.2">
      <c r="B33" s="37"/>
      <c r="C33" s="38"/>
      <c r="D33" s="38"/>
      <c r="E33" s="38"/>
      <c r="F33" s="27" t="s">
        <v>45</v>
      </c>
      <c r="G33" s="38"/>
      <c r="H33" s="38"/>
      <c r="I33" s="38"/>
      <c r="J33" s="38"/>
      <c r="K33" s="38"/>
      <c r="L33" s="275">
        <v>0</v>
      </c>
      <c r="M33" s="236"/>
      <c r="N33" s="236"/>
      <c r="O33" s="236"/>
      <c r="P33" s="236"/>
      <c r="Q33" s="38"/>
      <c r="R33" s="38"/>
      <c r="S33" s="38"/>
      <c r="T33" s="38"/>
      <c r="U33" s="38"/>
      <c r="V33" s="38"/>
      <c r="W33" s="235">
        <f>ROUND(BD94, 2)</f>
        <v>0</v>
      </c>
      <c r="X33" s="236"/>
      <c r="Y33" s="236"/>
      <c r="Z33" s="236"/>
      <c r="AA33" s="236"/>
      <c r="AB33" s="236"/>
      <c r="AC33" s="236"/>
      <c r="AD33" s="236"/>
      <c r="AE33" s="236"/>
      <c r="AF33" s="38"/>
      <c r="AG33" s="38"/>
      <c r="AH33" s="38"/>
      <c r="AI33" s="38"/>
      <c r="AJ33" s="38"/>
      <c r="AK33" s="235">
        <v>0</v>
      </c>
      <c r="AL33" s="236"/>
      <c r="AM33" s="236"/>
      <c r="AN33" s="236"/>
      <c r="AO33" s="236"/>
      <c r="AP33" s="38"/>
      <c r="AQ33" s="38"/>
      <c r="AR33" s="39"/>
      <c r="BE33" s="239"/>
    </row>
    <row r="34" spans="2:57" s="1" customFormat="1" ht="6.95" customHeight="1" x14ac:dyDescent="0.2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8"/>
    </row>
    <row r="35" spans="2:57" s="1" customFormat="1" ht="25.9" customHeight="1" x14ac:dyDescent="0.2"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42" t="s">
        <v>48</v>
      </c>
      <c r="Y35" s="243"/>
      <c r="Z35" s="243"/>
      <c r="AA35" s="243"/>
      <c r="AB35" s="243"/>
      <c r="AC35" s="42"/>
      <c r="AD35" s="42"/>
      <c r="AE35" s="42"/>
      <c r="AF35" s="42"/>
      <c r="AG35" s="42"/>
      <c r="AH35" s="42"/>
      <c r="AI35" s="42"/>
      <c r="AJ35" s="42"/>
      <c r="AK35" s="244">
        <f>SUM(AK26:AK33)</f>
        <v>0</v>
      </c>
      <c r="AL35" s="243"/>
      <c r="AM35" s="243"/>
      <c r="AN35" s="243"/>
      <c r="AO35" s="245"/>
      <c r="AP35" s="40"/>
      <c r="AQ35" s="40"/>
      <c r="AR35" s="36"/>
    </row>
    <row r="36" spans="2:57" s="1" customFormat="1" ht="6.95" customHeight="1" x14ac:dyDescent="0.2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14.45" customHeight="1" x14ac:dyDescent="0.2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</row>
    <row r="38" spans="2:57" ht="14.45" customHeight="1" x14ac:dyDescent="0.2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2:57" ht="14.45" customHeight="1" x14ac:dyDescent="0.2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2:57" ht="14.45" customHeight="1" x14ac:dyDescent="0.2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2:57" ht="14.45" customHeight="1" x14ac:dyDescent="0.2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2:57" ht="14.45" customHeight="1" x14ac:dyDescent="0.2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2:57" ht="14.45" customHeight="1" x14ac:dyDescent="0.2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2:57" ht="14.45" customHeight="1" x14ac:dyDescent="0.2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2:57" ht="14.45" customHeight="1" x14ac:dyDescent="0.2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2:57" ht="14.45" customHeight="1" x14ac:dyDescent="0.2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2:57" ht="14.45" customHeight="1" x14ac:dyDescent="0.2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2:57" ht="14.45" customHeight="1" x14ac:dyDescent="0.2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2:44" s="1" customFormat="1" ht="14.45" customHeight="1" x14ac:dyDescent="0.2">
      <c r="B49" s="32"/>
      <c r="C49" s="3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P49" s="33"/>
      <c r="AQ49" s="33"/>
      <c r="AR49" s="36"/>
    </row>
    <row r="50" spans="2:44" ht="11.25" x14ac:dyDescent="0.2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2:44" ht="11.25" x14ac:dyDescent="0.2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2:44" ht="11.25" x14ac:dyDescent="0.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2:44" ht="11.25" x14ac:dyDescent="0.2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2:44" ht="11.25" x14ac:dyDescent="0.2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2:44" ht="11.25" x14ac:dyDescent="0.2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2:44" ht="11.25" x14ac:dyDescent="0.2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2:44" ht="11.25" x14ac:dyDescent="0.2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2:44" ht="11.25" x14ac:dyDescent="0.2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2:44" ht="11.25" x14ac:dyDescent="0.2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2:44" s="1" customFormat="1" ht="12.75" x14ac:dyDescent="0.2">
      <c r="B60" s="32"/>
      <c r="C60" s="33"/>
      <c r="D60" s="46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6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6" t="s">
        <v>51</v>
      </c>
      <c r="AI60" s="35"/>
      <c r="AJ60" s="35"/>
      <c r="AK60" s="35"/>
      <c r="AL60" s="35"/>
      <c r="AM60" s="46" t="s">
        <v>52</v>
      </c>
      <c r="AN60" s="35"/>
      <c r="AO60" s="35"/>
      <c r="AP60" s="33"/>
      <c r="AQ60" s="33"/>
      <c r="AR60" s="36"/>
    </row>
    <row r="61" spans="2:44" ht="11.25" x14ac:dyDescent="0.2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2:44" ht="11.25" x14ac:dyDescent="0.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2:44" ht="11.25" x14ac:dyDescent="0.2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2:44" s="1" customFormat="1" ht="12.75" x14ac:dyDescent="0.2">
      <c r="B64" s="32"/>
      <c r="C64" s="33"/>
      <c r="D64" s="44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54</v>
      </c>
      <c r="AI64" s="45"/>
      <c r="AJ64" s="45"/>
      <c r="AK64" s="45"/>
      <c r="AL64" s="45"/>
      <c r="AM64" s="45"/>
      <c r="AN64" s="45"/>
      <c r="AO64" s="45"/>
      <c r="AP64" s="33"/>
      <c r="AQ64" s="33"/>
      <c r="AR64" s="36"/>
    </row>
    <row r="65" spans="2:44" ht="11.25" x14ac:dyDescent="0.2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2:44" ht="11.25" x14ac:dyDescent="0.2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2:44" ht="11.25" x14ac:dyDescent="0.2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2:44" ht="11.25" x14ac:dyDescent="0.2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2:44" ht="11.25" x14ac:dyDescent="0.2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2:44" ht="11.25" x14ac:dyDescent="0.2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2:44" ht="11.25" x14ac:dyDescent="0.2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2:44" ht="11.25" x14ac:dyDescent="0.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2:44" ht="11.25" x14ac:dyDescent="0.2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2:44" ht="11.25" x14ac:dyDescent="0.2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2:44" s="1" customFormat="1" ht="12.75" x14ac:dyDescent="0.2">
      <c r="B75" s="32"/>
      <c r="C75" s="33"/>
      <c r="D75" s="46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6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6" t="s">
        <v>51</v>
      </c>
      <c r="AI75" s="35"/>
      <c r="AJ75" s="35"/>
      <c r="AK75" s="35"/>
      <c r="AL75" s="35"/>
      <c r="AM75" s="46" t="s">
        <v>52</v>
      </c>
      <c r="AN75" s="35"/>
      <c r="AO75" s="35"/>
      <c r="AP75" s="33"/>
      <c r="AQ75" s="33"/>
      <c r="AR75" s="36"/>
    </row>
    <row r="76" spans="2:44" s="1" customFormat="1" ht="11.25" x14ac:dyDescent="0.2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</row>
    <row r="77" spans="2:44" s="1" customFormat="1" ht="6.9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6"/>
    </row>
    <row r="81" spans="1:90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6"/>
    </row>
    <row r="82" spans="1:90" s="1" customFormat="1" ht="24.95" customHeight="1" x14ac:dyDescent="0.2">
      <c r="B82" s="32"/>
      <c r="C82" s="21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</row>
    <row r="83" spans="1:90" s="1" customFormat="1" ht="6.95" customHeight="1" x14ac:dyDescent="0.2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</row>
    <row r="84" spans="1:90" s="3" customFormat="1" ht="12" customHeight="1" x14ac:dyDescent="0.2">
      <c r="B84" s="51"/>
      <c r="C84" s="27" t="s">
        <v>13</v>
      </c>
      <c r="D84" s="52"/>
      <c r="E84" s="52"/>
      <c r="F84" s="52"/>
      <c r="G84" s="52"/>
      <c r="H84" s="52"/>
      <c r="I84" s="52"/>
      <c r="J84" s="52"/>
      <c r="K84" s="52"/>
      <c r="L84" s="52" t="str">
        <f>K5</f>
        <v>20190529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3"/>
    </row>
    <row r="85" spans="1:90" s="4" customFormat="1" ht="36.950000000000003" customHeight="1" x14ac:dyDescent="0.2">
      <c r="B85" s="54"/>
      <c r="C85" s="55" t="s">
        <v>16</v>
      </c>
      <c r="D85" s="56"/>
      <c r="E85" s="56"/>
      <c r="F85" s="56"/>
      <c r="G85" s="56"/>
      <c r="H85" s="56"/>
      <c r="I85" s="56"/>
      <c r="J85" s="56"/>
      <c r="K85" s="56"/>
      <c r="L85" s="249" t="str">
        <f>K6</f>
        <v>MŠ Kalinova 572 Nový Bor - Oprava fasády</v>
      </c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56"/>
      <c r="AQ85" s="56"/>
      <c r="AR85" s="57"/>
    </row>
    <row r="86" spans="1:90" s="1" customFormat="1" ht="6.95" customHeight="1" x14ac:dyDescent="0.2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</row>
    <row r="87" spans="1:90" s="1" customFormat="1" ht="12" customHeight="1" x14ac:dyDescent="0.2">
      <c r="B87" s="32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Nový Bor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251" t="str">
        <f>IF(AN8= "","",AN8)</f>
        <v>29. 5. 2019</v>
      </c>
      <c r="AN87" s="251"/>
      <c r="AO87" s="33"/>
      <c r="AP87" s="33"/>
      <c r="AQ87" s="33"/>
      <c r="AR87" s="36"/>
    </row>
    <row r="88" spans="1:90" s="1" customFormat="1" ht="6.95" customHeight="1" x14ac:dyDescent="0.2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</row>
    <row r="89" spans="1:90" s="1" customFormat="1" ht="15.6" customHeight="1" x14ac:dyDescent="0.2">
      <c r="B89" s="32"/>
      <c r="C89" s="27" t="s">
        <v>24</v>
      </c>
      <c r="D89" s="33"/>
      <c r="E89" s="33"/>
      <c r="F89" s="33"/>
      <c r="G89" s="33"/>
      <c r="H89" s="33"/>
      <c r="I89" s="33"/>
      <c r="J89" s="33"/>
      <c r="K89" s="33"/>
      <c r="L89" s="52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30</v>
      </c>
      <c r="AJ89" s="33"/>
      <c r="AK89" s="33"/>
      <c r="AL89" s="33"/>
      <c r="AM89" s="247" t="str">
        <f>IF(E17="","",E17)</f>
        <v xml:space="preserve"> </v>
      </c>
      <c r="AN89" s="248"/>
      <c r="AO89" s="248"/>
      <c r="AP89" s="248"/>
      <c r="AQ89" s="33"/>
      <c r="AR89" s="36"/>
      <c r="AS89" s="252" t="s">
        <v>56</v>
      </c>
      <c r="AT89" s="253"/>
      <c r="AU89" s="60"/>
      <c r="AV89" s="60"/>
      <c r="AW89" s="60"/>
      <c r="AX89" s="60"/>
      <c r="AY89" s="60"/>
      <c r="AZ89" s="60"/>
      <c r="BA89" s="60"/>
      <c r="BB89" s="60"/>
      <c r="BC89" s="60"/>
      <c r="BD89" s="61"/>
    </row>
    <row r="90" spans="1:90" s="1" customFormat="1" ht="15.6" customHeight="1" x14ac:dyDescent="0.2">
      <c r="B90" s="32"/>
      <c r="C90" s="27" t="s">
        <v>28</v>
      </c>
      <c r="D90" s="33"/>
      <c r="E90" s="33"/>
      <c r="F90" s="33"/>
      <c r="G90" s="33"/>
      <c r="H90" s="33"/>
      <c r="I90" s="33"/>
      <c r="J90" s="33"/>
      <c r="K90" s="33"/>
      <c r="L90" s="52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32</v>
      </c>
      <c r="AJ90" s="33"/>
      <c r="AK90" s="33"/>
      <c r="AL90" s="33"/>
      <c r="AM90" s="247" t="str">
        <f>IF(E20="","",E20)</f>
        <v>J. Nešněra</v>
      </c>
      <c r="AN90" s="248"/>
      <c r="AO90" s="248"/>
      <c r="AP90" s="248"/>
      <c r="AQ90" s="33"/>
      <c r="AR90" s="36"/>
      <c r="AS90" s="254"/>
      <c r="AT90" s="255"/>
      <c r="AU90" s="62"/>
      <c r="AV90" s="62"/>
      <c r="AW90" s="62"/>
      <c r="AX90" s="62"/>
      <c r="AY90" s="62"/>
      <c r="AZ90" s="62"/>
      <c r="BA90" s="62"/>
      <c r="BB90" s="62"/>
      <c r="BC90" s="62"/>
      <c r="BD90" s="63"/>
    </row>
    <row r="91" spans="1:90" s="1" customFormat="1" ht="10.9" customHeight="1" x14ac:dyDescent="0.2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6"/>
      <c r="AT91" s="257"/>
      <c r="AU91" s="64"/>
      <c r="AV91" s="64"/>
      <c r="AW91" s="64"/>
      <c r="AX91" s="64"/>
      <c r="AY91" s="64"/>
      <c r="AZ91" s="64"/>
      <c r="BA91" s="64"/>
      <c r="BB91" s="64"/>
      <c r="BC91" s="64"/>
      <c r="BD91" s="65"/>
    </row>
    <row r="92" spans="1:90" s="1" customFormat="1" ht="29.25" customHeight="1" x14ac:dyDescent="0.2">
      <c r="B92" s="32"/>
      <c r="C92" s="258" t="s">
        <v>57</v>
      </c>
      <c r="D92" s="259"/>
      <c r="E92" s="259"/>
      <c r="F92" s="259"/>
      <c r="G92" s="259"/>
      <c r="H92" s="66"/>
      <c r="I92" s="260" t="s">
        <v>58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61" t="s">
        <v>59</v>
      </c>
      <c r="AH92" s="259"/>
      <c r="AI92" s="259"/>
      <c r="AJ92" s="259"/>
      <c r="AK92" s="259"/>
      <c r="AL92" s="259"/>
      <c r="AM92" s="259"/>
      <c r="AN92" s="260" t="s">
        <v>60</v>
      </c>
      <c r="AO92" s="259"/>
      <c r="AP92" s="262"/>
      <c r="AQ92" s="67" t="s">
        <v>61</v>
      </c>
      <c r="AR92" s="36"/>
      <c r="AS92" s="68" t="s">
        <v>62</v>
      </c>
      <c r="AT92" s="69" t="s">
        <v>63</v>
      </c>
      <c r="AU92" s="69" t="s">
        <v>64</v>
      </c>
      <c r="AV92" s="69" t="s">
        <v>65</v>
      </c>
      <c r="AW92" s="69" t="s">
        <v>66</v>
      </c>
      <c r="AX92" s="69" t="s">
        <v>67</v>
      </c>
      <c r="AY92" s="69" t="s">
        <v>68</v>
      </c>
      <c r="AZ92" s="69" t="s">
        <v>69</v>
      </c>
      <c r="BA92" s="69" t="s">
        <v>70</v>
      </c>
      <c r="BB92" s="69" t="s">
        <v>71</v>
      </c>
      <c r="BC92" s="69" t="s">
        <v>72</v>
      </c>
      <c r="BD92" s="70" t="s">
        <v>73</v>
      </c>
    </row>
    <row r="93" spans="1:90" s="1" customFormat="1" ht="10.9" customHeight="1" x14ac:dyDescent="0.2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</row>
    <row r="94" spans="1:90" s="5" customFormat="1" ht="32.450000000000003" customHeight="1" x14ac:dyDescent="0.2">
      <c r="B94" s="74"/>
      <c r="C94" s="75" t="s">
        <v>74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66">
        <f>ROUND(AG95,2)</f>
        <v>0</v>
      </c>
      <c r="AH94" s="266"/>
      <c r="AI94" s="266"/>
      <c r="AJ94" s="266"/>
      <c r="AK94" s="266"/>
      <c r="AL94" s="266"/>
      <c r="AM94" s="266"/>
      <c r="AN94" s="267">
        <f>SUM(AG94,AT94)</f>
        <v>0</v>
      </c>
      <c r="AO94" s="267"/>
      <c r="AP94" s="267"/>
      <c r="AQ94" s="78" t="s">
        <v>1</v>
      </c>
      <c r="AR94" s="79"/>
      <c r="AS94" s="80">
        <f>ROUND(AS95,2)</f>
        <v>0</v>
      </c>
      <c r="AT94" s="81">
        <f>ROUND(SUM(AV94:AW94),2)</f>
        <v>0</v>
      </c>
      <c r="AU94" s="82">
        <f>ROUND(AU95,5)</f>
        <v>0</v>
      </c>
      <c r="AV94" s="81">
        <f>ROUND(AZ94*L29,2)</f>
        <v>0</v>
      </c>
      <c r="AW94" s="81">
        <f>ROUND(BA94*L30,2)</f>
        <v>0</v>
      </c>
      <c r="AX94" s="81">
        <f>ROUND(BB94*L29,2)</f>
        <v>0</v>
      </c>
      <c r="AY94" s="81">
        <f>ROUND(BC94*L30,2)</f>
        <v>0</v>
      </c>
      <c r="AZ94" s="81">
        <f>ROUND(AZ95,2)</f>
        <v>0</v>
      </c>
      <c r="BA94" s="81">
        <f>ROUND(BA95,2)</f>
        <v>0</v>
      </c>
      <c r="BB94" s="81">
        <f>ROUND(BB95,2)</f>
        <v>0</v>
      </c>
      <c r="BC94" s="81">
        <f>ROUND(BC95,2)</f>
        <v>0</v>
      </c>
      <c r="BD94" s="83">
        <f>ROUND(BD95,2)</f>
        <v>0</v>
      </c>
      <c r="BS94" s="84" t="s">
        <v>75</v>
      </c>
      <c r="BT94" s="84" t="s">
        <v>76</v>
      </c>
      <c r="BV94" s="84" t="s">
        <v>77</v>
      </c>
      <c r="BW94" s="84" t="s">
        <v>5</v>
      </c>
      <c r="BX94" s="84" t="s">
        <v>78</v>
      </c>
      <c r="CL94" s="84" t="s">
        <v>1</v>
      </c>
    </row>
    <row r="95" spans="1:90" s="6" customFormat="1" ht="26.45" customHeight="1" x14ac:dyDescent="0.2">
      <c r="A95" s="85" t="s">
        <v>79</v>
      </c>
      <c r="B95" s="86"/>
      <c r="C95" s="87"/>
      <c r="D95" s="265" t="s">
        <v>14</v>
      </c>
      <c r="E95" s="265"/>
      <c r="F95" s="265"/>
      <c r="G95" s="265"/>
      <c r="H95" s="265"/>
      <c r="I95" s="88"/>
      <c r="J95" s="265" t="s">
        <v>17</v>
      </c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3">
        <f>'20190529 - MŠ Kalinova 57...'!J28</f>
        <v>0</v>
      </c>
      <c r="AH95" s="264"/>
      <c r="AI95" s="264"/>
      <c r="AJ95" s="264"/>
      <c r="AK95" s="264"/>
      <c r="AL95" s="264"/>
      <c r="AM95" s="264"/>
      <c r="AN95" s="263">
        <f>SUM(AG95,AT95)</f>
        <v>0</v>
      </c>
      <c r="AO95" s="264"/>
      <c r="AP95" s="264"/>
      <c r="AQ95" s="89" t="s">
        <v>80</v>
      </c>
      <c r="AR95" s="90"/>
      <c r="AS95" s="91">
        <v>0</v>
      </c>
      <c r="AT95" s="92">
        <f>ROUND(SUM(AV95:AW95),2)</f>
        <v>0</v>
      </c>
      <c r="AU95" s="93">
        <f>'20190529 - MŠ Kalinova 57...'!P134</f>
        <v>0</v>
      </c>
      <c r="AV95" s="92">
        <f>'20190529 - MŠ Kalinova 57...'!J31</f>
        <v>0</v>
      </c>
      <c r="AW95" s="92">
        <f>'20190529 - MŠ Kalinova 57...'!J32</f>
        <v>0</v>
      </c>
      <c r="AX95" s="92">
        <f>'20190529 - MŠ Kalinova 57...'!J33</f>
        <v>0</v>
      </c>
      <c r="AY95" s="92">
        <f>'20190529 - MŠ Kalinova 57...'!J34</f>
        <v>0</v>
      </c>
      <c r="AZ95" s="92">
        <f>'20190529 - MŠ Kalinova 57...'!F31</f>
        <v>0</v>
      </c>
      <c r="BA95" s="92">
        <f>'20190529 - MŠ Kalinova 57...'!F32</f>
        <v>0</v>
      </c>
      <c r="BB95" s="92">
        <f>'20190529 - MŠ Kalinova 57...'!F33</f>
        <v>0</v>
      </c>
      <c r="BC95" s="92">
        <f>'20190529 - MŠ Kalinova 57...'!F34</f>
        <v>0</v>
      </c>
      <c r="BD95" s="94">
        <f>'20190529 - MŠ Kalinova 57...'!F35</f>
        <v>0</v>
      </c>
      <c r="BT95" s="95" t="s">
        <v>81</v>
      </c>
      <c r="BU95" s="95" t="s">
        <v>82</v>
      </c>
      <c r="BV95" s="95" t="s">
        <v>77</v>
      </c>
      <c r="BW95" s="95" t="s">
        <v>5</v>
      </c>
      <c r="BX95" s="95" t="s">
        <v>78</v>
      </c>
      <c r="CL95" s="95" t="s">
        <v>1</v>
      </c>
    </row>
    <row r="96" spans="1:90" s="1" customFormat="1" ht="30" customHeight="1" x14ac:dyDescent="0.2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</row>
    <row r="97" spans="2:44" s="1" customFormat="1" ht="6.95" customHeight="1" x14ac:dyDescent="0.2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6"/>
    </row>
  </sheetData>
  <sheetProtection algorithmName="SHA-512" hashValue="pDTVEmqWIxizCWTYMYlusRUzOLbCoAKZk2H6braFmbR7FRhaw3KWrqc5A7imq1eABxK1w8CCL7rHfflhmjocDw==" saltValue="FVohT2hDsKID1wtUpOgkreO6eZofqxjO9yC3DjVpD3r+U9MheB7NQkoCHa9IpZld4pdmW0BHMsjn/8zaqKgSBQ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20190529 - MŠ Kalinova 57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92"/>
  <sheetViews>
    <sheetView showGridLines="0" tabSelected="1" topLeftCell="A468" workbookViewId="0"/>
  </sheetViews>
  <sheetFormatPr defaultRowHeight="15" x14ac:dyDescent="0.2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43.5" customWidth="1"/>
    <col min="7" max="7" width="7.83203125" customWidth="1"/>
    <col min="8" max="8" width="11.6640625" customWidth="1"/>
    <col min="9" max="9" width="17.33203125" style="96" customWidth="1"/>
    <col min="10" max="11" width="17.33203125" customWidth="1"/>
    <col min="12" max="12" width="8" customWidth="1"/>
    <col min="13" max="13" width="9.33203125" hidden="1" customWidth="1"/>
    <col min="14" max="14" width="9.1640625" hidden="1"/>
    <col min="15" max="20" width="12.16406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2" spans="2:46" ht="36.950000000000003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5" t="s">
        <v>5</v>
      </c>
    </row>
    <row r="3" spans="2:46" ht="6.95" customHeight="1" x14ac:dyDescent="0.2">
      <c r="B3" s="97"/>
      <c r="C3" s="98"/>
      <c r="D3" s="98"/>
      <c r="E3" s="98"/>
      <c r="F3" s="98"/>
      <c r="G3" s="98"/>
      <c r="H3" s="98"/>
      <c r="I3" s="99"/>
      <c r="J3" s="98"/>
      <c r="K3" s="98"/>
      <c r="L3" s="18"/>
      <c r="AT3" s="15" t="s">
        <v>83</v>
      </c>
    </row>
    <row r="4" spans="2:46" ht="24.95" customHeight="1" x14ac:dyDescent="0.2">
      <c r="B4" s="18"/>
      <c r="D4" s="100" t="s">
        <v>84</v>
      </c>
      <c r="L4" s="18"/>
      <c r="M4" s="101" t="s">
        <v>10</v>
      </c>
      <c r="AT4" s="15" t="s">
        <v>4</v>
      </c>
    </row>
    <row r="5" spans="2:46" ht="6.95" customHeight="1" x14ac:dyDescent="0.2">
      <c r="B5" s="18"/>
      <c r="L5" s="18"/>
    </row>
    <row r="6" spans="2:46" s="1" customFormat="1" ht="12" customHeight="1" x14ac:dyDescent="0.2">
      <c r="B6" s="36"/>
      <c r="D6" s="102" t="s">
        <v>16</v>
      </c>
      <c r="I6" s="103"/>
      <c r="L6" s="36"/>
    </row>
    <row r="7" spans="2:46" s="1" customFormat="1" ht="36.950000000000003" customHeight="1" x14ac:dyDescent="0.2">
      <c r="B7" s="36"/>
      <c r="E7" s="276" t="s">
        <v>17</v>
      </c>
      <c r="F7" s="277"/>
      <c r="G7" s="277"/>
      <c r="H7" s="277"/>
      <c r="I7" s="103"/>
      <c r="L7" s="36"/>
    </row>
    <row r="8" spans="2:46" s="1" customFormat="1" ht="11.25" x14ac:dyDescent="0.2">
      <c r="B8" s="36"/>
      <c r="I8" s="103"/>
      <c r="L8" s="36"/>
    </row>
    <row r="9" spans="2:46" s="1" customFormat="1" ht="12" customHeight="1" x14ac:dyDescent="0.2">
      <c r="B9" s="36"/>
      <c r="D9" s="102" t="s">
        <v>18</v>
      </c>
      <c r="F9" s="104" t="s">
        <v>1</v>
      </c>
      <c r="I9" s="105" t="s">
        <v>19</v>
      </c>
      <c r="J9" s="104" t="s">
        <v>1</v>
      </c>
      <c r="L9" s="36"/>
    </row>
    <row r="10" spans="2:46" s="1" customFormat="1" ht="12" customHeight="1" x14ac:dyDescent="0.2">
      <c r="B10" s="36"/>
      <c r="D10" s="102" t="s">
        <v>20</v>
      </c>
      <c r="F10" s="104" t="s">
        <v>21</v>
      </c>
      <c r="I10" s="105" t="s">
        <v>22</v>
      </c>
      <c r="J10" s="106" t="str">
        <f>'Rekapitulace stavby'!AN8</f>
        <v>29. 5. 2019</v>
      </c>
      <c r="L10" s="36"/>
    </row>
    <row r="11" spans="2:46" s="1" customFormat="1" ht="10.9" customHeight="1" x14ac:dyDescent="0.2">
      <c r="B11" s="36"/>
      <c r="I11" s="103"/>
      <c r="L11" s="36"/>
    </row>
    <row r="12" spans="2:46" s="1" customFormat="1" ht="12" customHeight="1" x14ac:dyDescent="0.2">
      <c r="B12" s="36"/>
      <c r="D12" s="102" t="s">
        <v>24</v>
      </c>
      <c r="I12" s="105" t="s">
        <v>25</v>
      </c>
      <c r="J12" s="104" t="str">
        <f>IF('Rekapitulace stavby'!AN10="","",'Rekapitulace stavby'!AN10)</f>
        <v/>
      </c>
      <c r="L12" s="36"/>
    </row>
    <row r="13" spans="2:46" s="1" customFormat="1" ht="18" customHeight="1" x14ac:dyDescent="0.2">
      <c r="B13" s="36"/>
      <c r="E13" s="104" t="str">
        <f>IF('Rekapitulace stavby'!E11="","",'Rekapitulace stavby'!E11)</f>
        <v xml:space="preserve"> </v>
      </c>
      <c r="I13" s="105" t="s">
        <v>27</v>
      </c>
      <c r="J13" s="104" t="str">
        <f>IF('Rekapitulace stavby'!AN11="","",'Rekapitulace stavby'!AN11)</f>
        <v/>
      </c>
      <c r="L13" s="36"/>
    </row>
    <row r="14" spans="2:46" s="1" customFormat="1" ht="6.95" customHeight="1" x14ac:dyDescent="0.2">
      <c r="B14" s="36"/>
      <c r="I14" s="103"/>
      <c r="L14" s="36"/>
    </row>
    <row r="15" spans="2:46" s="1" customFormat="1" ht="12" customHeight="1" x14ac:dyDescent="0.2">
      <c r="B15" s="36"/>
      <c r="D15" s="102" t="s">
        <v>28</v>
      </c>
      <c r="I15" s="105" t="s">
        <v>25</v>
      </c>
      <c r="J15" s="28" t="str">
        <f>'Rekapitulace stavby'!AN13</f>
        <v>Vyplň údaj</v>
      </c>
      <c r="L15" s="36"/>
    </row>
    <row r="16" spans="2:46" s="1" customFormat="1" ht="18" customHeight="1" x14ac:dyDescent="0.2">
      <c r="B16" s="36"/>
      <c r="E16" s="278" t="str">
        <f>'Rekapitulace stavby'!E14</f>
        <v>Vyplň údaj</v>
      </c>
      <c r="F16" s="279"/>
      <c r="G16" s="279"/>
      <c r="H16" s="279"/>
      <c r="I16" s="105" t="s">
        <v>27</v>
      </c>
      <c r="J16" s="28" t="str">
        <f>'Rekapitulace stavby'!AN14</f>
        <v>Vyplň údaj</v>
      </c>
      <c r="L16" s="36"/>
    </row>
    <row r="17" spans="2:12" s="1" customFormat="1" ht="6.95" customHeight="1" x14ac:dyDescent="0.2">
      <c r="B17" s="36"/>
      <c r="I17" s="103"/>
      <c r="L17" s="36"/>
    </row>
    <row r="18" spans="2:12" s="1" customFormat="1" ht="12" customHeight="1" x14ac:dyDescent="0.2">
      <c r="B18" s="36"/>
      <c r="D18" s="102" t="s">
        <v>30</v>
      </c>
      <c r="I18" s="105" t="s">
        <v>25</v>
      </c>
      <c r="J18" s="104" t="str">
        <f>IF('Rekapitulace stavby'!AN16="","",'Rekapitulace stavby'!AN16)</f>
        <v/>
      </c>
      <c r="L18" s="36"/>
    </row>
    <row r="19" spans="2:12" s="1" customFormat="1" ht="18" customHeight="1" x14ac:dyDescent="0.2">
      <c r="B19" s="36"/>
      <c r="E19" s="104" t="str">
        <f>IF('Rekapitulace stavby'!E17="","",'Rekapitulace stavby'!E17)</f>
        <v xml:space="preserve"> </v>
      </c>
      <c r="I19" s="105" t="s">
        <v>27</v>
      </c>
      <c r="J19" s="104" t="str">
        <f>IF('Rekapitulace stavby'!AN17="","",'Rekapitulace stavby'!AN17)</f>
        <v/>
      </c>
      <c r="L19" s="36"/>
    </row>
    <row r="20" spans="2:12" s="1" customFormat="1" ht="6.95" customHeight="1" x14ac:dyDescent="0.2">
      <c r="B20" s="36"/>
      <c r="I20" s="103"/>
      <c r="L20" s="36"/>
    </row>
    <row r="21" spans="2:12" s="1" customFormat="1" ht="12" customHeight="1" x14ac:dyDescent="0.2">
      <c r="B21" s="36"/>
      <c r="D21" s="102" t="s">
        <v>32</v>
      </c>
      <c r="I21" s="105" t="s">
        <v>25</v>
      </c>
      <c r="J21" s="104" t="s">
        <v>1</v>
      </c>
      <c r="L21" s="36"/>
    </row>
    <row r="22" spans="2:12" s="1" customFormat="1" ht="18" customHeight="1" x14ac:dyDescent="0.2">
      <c r="B22" s="36"/>
      <c r="E22" s="104" t="s">
        <v>33</v>
      </c>
      <c r="I22" s="105" t="s">
        <v>27</v>
      </c>
      <c r="J22" s="104" t="s">
        <v>1</v>
      </c>
      <c r="L22" s="36"/>
    </row>
    <row r="23" spans="2:12" s="1" customFormat="1" ht="6.95" customHeight="1" x14ac:dyDescent="0.2">
      <c r="B23" s="36"/>
      <c r="I23" s="103"/>
      <c r="L23" s="36"/>
    </row>
    <row r="24" spans="2:12" s="1" customFormat="1" ht="12" customHeight="1" x14ac:dyDescent="0.2">
      <c r="B24" s="36"/>
      <c r="D24" s="102" t="s">
        <v>34</v>
      </c>
      <c r="I24" s="103"/>
      <c r="L24" s="36"/>
    </row>
    <row r="25" spans="2:12" s="7" customFormat="1" ht="72" customHeight="1" x14ac:dyDescent="0.2">
      <c r="B25" s="107"/>
      <c r="E25" s="280" t="s">
        <v>35</v>
      </c>
      <c r="F25" s="280"/>
      <c r="G25" s="280"/>
      <c r="H25" s="280"/>
      <c r="I25" s="108"/>
      <c r="L25" s="107"/>
    </row>
    <row r="26" spans="2:12" s="1" customFormat="1" ht="6.95" customHeight="1" x14ac:dyDescent="0.2">
      <c r="B26" s="36"/>
      <c r="I26" s="103"/>
      <c r="L26" s="36"/>
    </row>
    <row r="27" spans="2:12" s="1" customFormat="1" ht="6.95" customHeight="1" x14ac:dyDescent="0.2">
      <c r="B27" s="36"/>
      <c r="D27" s="60"/>
      <c r="E27" s="60"/>
      <c r="F27" s="60"/>
      <c r="G27" s="60"/>
      <c r="H27" s="60"/>
      <c r="I27" s="109"/>
      <c r="J27" s="60"/>
      <c r="K27" s="60"/>
      <c r="L27" s="36"/>
    </row>
    <row r="28" spans="2:12" s="1" customFormat="1" ht="25.35" customHeight="1" x14ac:dyDescent="0.2">
      <c r="B28" s="36"/>
      <c r="D28" s="110" t="s">
        <v>36</v>
      </c>
      <c r="I28" s="103"/>
      <c r="J28" s="111">
        <f>ROUND(J134, 2)</f>
        <v>0</v>
      </c>
      <c r="L28" s="36"/>
    </row>
    <row r="29" spans="2:12" s="1" customFormat="1" ht="6.95" customHeight="1" x14ac:dyDescent="0.2">
      <c r="B29" s="36"/>
      <c r="D29" s="60"/>
      <c r="E29" s="60"/>
      <c r="F29" s="60"/>
      <c r="G29" s="60"/>
      <c r="H29" s="60"/>
      <c r="I29" s="109"/>
      <c r="J29" s="60"/>
      <c r="K29" s="60"/>
      <c r="L29" s="36"/>
    </row>
    <row r="30" spans="2:12" s="1" customFormat="1" ht="14.45" customHeight="1" x14ac:dyDescent="0.2">
      <c r="B30" s="36"/>
      <c r="F30" s="112" t="s">
        <v>38</v>
      </c>
      <c r="I30" s="113" t="s">
        <v>37</v>
      </c>
      <c r="J30" s="112" t="s">
        <v>39</v>
      </c>
      <c r="L30" s="36"/>
    </row>
    <row r="31" spans="2:12" s="1" customFormat="1" ht="14.45" customHeight="1" x14ac:dyDescent="0.2">
      <c r="B31" s="36"/>
      <c r="D31" s="114" t="s">
        <v>40</v>
      </c>
      <c r="E31" s="102" t="s">
        <v>41</v>
      </c>
      <c r="F31" s="115">
        <f>ROUND((SUM(BE134:BE491)),  2)</f>
        <v>0</v>
      </c>
      <c r="I31" s="116">
        <v>0.21</v>
      </c>
      <c r="J31" s="115">
        <f>ROUND(((SUM(BE134:BE491))*I31),  2)</f>
        <v>0</v>
      </c>
      <c r="L31" s="36"/>
    </row>
    <row r="32" spans="2:12" s="1" customFormat="1" ht="14.45" customHeight="1" x14ac:dyDescent="0.2">
      <c r="B32" s="36"/>
      <c r="E32" s="102" t="s">
        <v>42</v>
      </c>
      <c r="F32" s="115">
        <f>ROUND((SUM(BF134:BF491)),  2)</f>
        <v>0</v>
      </c>
      <c r="I32" s="116">
        <v>0.15</v>
      </c>
      <c r="J32" s="115">
        <f>ROUND(((SUM(BF134:BF491))*I32),  2)</f>
        <v>0</v>
      </c>
      <c r="L32" s="36"/>
    </row>
    <row r="33" spans="2:12" s="1" customFormat="1" ht="14.45" hidden="1" customHeight="1" x14ac:dyDescent="0.2">
      <c r="B33" s="36"/>
      <c r="E33" s="102" t="s">
        <v>43</v>
      </c>
      <c r="F33" s="115">
        <f>ROUND((SUM(BG134:BG491)),  2)</f>
        <v>0</v>
      </c>
      <c r="I33" s="116">
        <v>0.21</v>
      </c>
      <c r="J33" s="115">
        <f>0</f>
        <v>0</v>
      </c>
      <c r="L33" s="36"/>
    </row>
    <row r="34" spans="2:12" s="1" customFormat="1" ht="14.45" hidden="1" customHeight="1" x14ac:dyDescent="0.2">
      <c r="B34" s="36"/>
      <c r="E34" s="102" t="s">
        <v>44</v>
      </c>
      <c r="F34" s="115">
        <f>ROUND((SUM(BH134:BH491)),  2)</f>
        <v>0</v>
      </c>
      <c r="I34" s="116">
        <v>0.15</v>
      </c>
      <c r="J34" s="115">
        <f>0</f>
        <v>0</v>
      </c>
      <c r="L34" s="36"/>
    </row>
    <row r="35" spans="2:12" s="1" customFormat="1" ht="14.45" hidden="1" customHeight="1" x14ac:dyDescent="0.2">
      <c r="B35" s="36"/>
      <c r="E35" s="102" t="s">
        <v>45</v>
      </c>
      <c r="F35" s="115">
        <f>ROUND((SUM(BI134:BI491)),  2)</f>
        <v>0</v>
      </c>
      <c r="I35" s="116">
        <v>0</v>
      </c>
      <c r="J35" s="115">
        <f>0</f>
        <v>0</v>
      </c>
      <c r="L35" s="36"/>
    </row>
    <row r="36" spans="2:12" s="1" customFormat="1" ht="6.95" customHeight="1" x14ac:dyDescent="0.2">
      <c r="B36" s="36"/>
      <c r="I36" s="103"/>
      <c r="L36" s="36"/>
    </row>
    <row r="37" spans="2:12" s="1" customFormat="1" ht="25.35" customHeight="1" x14ac:dyDescent="0.2">
      <c r="B37" s="36"/>
      <c r="C37" s="117"/>
      <c r="D37" s="118" t="s">
        <v>46</v>
      </c>
      <c r="E37" s="119"/>
      <c r="F37" s="119"/>
      <c r="G37" s="120" t="s">
        <v>47</v>
      </c>
      <c r="H37" s="121" t="s">
        <v>48</v>
      </c>
      <c r="I37" s="122"/>
      <c r="J37" s="123">
        <f>SUM(J28:J35)</f>
        <v>0</v>
      </c>
      <c r="K37" s="124"/>
      <c r="L37" s="36"/>
    </row>
    <row r="38" spans="2:12" s="1" customFormat="1" ht="14.45" customHeight="1" x14ac:dyDescent="0.2">
      <c r="B38" s="36"/>
      <c r="I38" s="103"/>
      <c r="L38" s="36"/>
    </row>
    <row r="39" spans="2:12" ht="14.45" customHeight="1" x14ac:dyDescent="0.2">
      <c r="B39" s="18"/>
      <c r="L39" s="18"/>
    </row>
    <row r="40" spans="2:12" ht="14.45" customHeight="1" x14ac:dyDescent="0.2">
      <c r="B40" s="18"/>
      <c r="L40" s="18"/>
    </row>
    <row r="41" spans="2:12" ht="14.45" customHeight="1" x14ac:dyDescent="0.2">
      <c r="B41" s="18"/>
      <c r="L41" s="18"/>
    </row>
    <row r="42" spans="2:12" ht="14.45" customHeight="1" x14ac:dyDescent="0.2">
      <c r="B42" s="18"/>
      <c r="L42" s="18"/>
    </row>
    <row r="43" spans="2:12" ht="14.45" customHeight="1" x14ac:dyDescent="0.2">
      <c r="B43" s="18"/>
      <c r="L43" s="18"/>
    </row>
    <row r="44" spans="2:12" ht="14.45" customHeight="1" x14ac:dyDescent="0.2">
      <c r="B44" s="18"/>
      <c r="L44" s="18"/>
    </row>
    <row r="45" spans="2:12" ht="14.45" customHeight="1" x14ac:dyDescent="0.2">
      <c r="B45" s="18"/>
      <c r="L45" s="18"/>
    </row>
    <row r="46" spans="2:12" ht="14.45" customHeight="1" x14ac:dyDescent="0.2">
      <c r="B46" s="18"/>
      <c r="L46" s="18"/>
    </row>
    <row r="47" spans="2:12" ht="14.45" customHeight="1" x14ac:dyDescent="0.2">
      <c r="B47" s="18"/>
      <c r="L47" s="18"/>
    </row>
    <row r="48" spans="2:12" ht="14.45" customHeight="1" x14ac:dyDescent="0.2">
      <c r="B48" s="18"/>
      <c r="L48" s="18"/>
    </row>
    <row r="49" spans="2:12" ht="14.45" customHeight="1" x14ac:dyDescent="0.2">
      <c r="B49" s="18"/>
      <c r="L49" s="18"/>
    </row>
    <row r="50" spans="2:12" s="1" customFormat="1" ht="14.45" customHeight="1" x14ac:dyDescent="0.2">
      <c r="B50" s="36"/>
      <c r="D50" s="125" t="s">
        <v>49</v>
      </c>
      <c r="E50" s="126"/>
      <c r="F50" s="126"/>
      <c r="G50" s="125" t="s">
        <v>50</v>
      </c>
      <c r="H50" s="126"/>
      <c r="I50" s="127"/>
      <c r="J50" s="126"/>
      <c r="K50" s="126"/>
      <c r="L50" s="36"/>
    </row>
    <row r="51" spans="2:12" ht="11.25" x14ac:dyDescent="0.2">
      <c r="B51" s="18"/>
      <c r="L51" s="18"/>
    </row>
    <row r="52" spans="2:12" ht="11.25" x14ac:dyDescent="0.2">
      <c r="B52" s="18"/>
      <c r="L52" s="18"/>
    </row>
    <row r="53" spans="2:12" ht="11.25" x14ac:dyDescent="0.2">
      <c r="B53" s="18"/>
      <c r="L53" s="18"/>
    </row>
    <row r="54" spans="2:12" ht="11.25" x14ac:dyDescent="0.2">
      <c r="B54" s="18"/>
      <c r="L54" s="18"/>
    </row>
    <row r="55" spans="2:12" ht="11.25" x14ac:dyDescent="0.2">
      <c r="B55" s="18"/>
      <c r="L55" s="18"/>
    </row>
    <row r="56" spans="2:12" ht="11.25" x14ac:dyDescent="0.2">
      <c r="B56" s="18"/>
      <c r="L56" s="18"/>
    </row>
    <row r="57" spans="2:12" ht="11.25" x14ac:dyDescent="0.2">
      <c r="B57" s="18"/>
      <c r="L57" s="18"/>
    </row>
    <row r="58" spans="2:12" ht="11.25" x14ac:dyDescent="0.2">
      <c r="B58" s="18"/>
      <c r="L58" s="18"/>
    </row>
    <row r="59" spans="2:12" ht="11.25" x14ac:dyDescent="0.2">
      <c r="B59" s="18"/>
      <c r="L59" s="18"/>
    </row>
    <row r="60" spans="2:12" ht="11.25" x14ac:dyDescent="0.2">
      <c r="B60" s="18"/>
      <c r="L60" s="18"/>
    </row>
    <row r="61" spans="2:12" s="1" customFormat="1" ht="12.75" x14ac:dyDescent="0.2">
      <c r="B61" s="36"/>
      <c r="D61" s="128" t="s">
        <v>51</v>
      </c>
      <c r="E61" s="129"/>
      <c r="F61" s="130" t="s">
        <v>52</v>
      </c>
      <c r="G61" s="128" t="s">
        <v>51</v>
      </c>
      <c r="H61" s="129"/>
      <c r="I61" s="131"/>
      <c r="J61" s="132" t="s">
        <v>52</v>
      </c>
      <c r="K61" s="129"/>
      <c r="L61" s="36"/>
    </row>
    <row r="62" spans="2:12" ht="11.25" x14ac:dyDescent="0.2">
      <c r="B62" s="18"/>
      <c r="L62" s="18"/>
    </row>
    <row r="63" spans="2:12" ht="11.25" x14ac:dyDescent="0.2">
      <c r="B63" s="18"/>
      <c r="L63" s="18"/>
    </row>
    <row r="64" spans="2:12" ht="11.25" x14ac:dyDescent="0.2">
      <c r="B64" s="18"/>
      <c r="L64" s="18"/>
    </row>
    <row r="65" spans="2:12" s="1" customFormat="1" ht="12.75" x14ac:dyDescent="0.2">
      <c r="B65" s="36"/>
      <c r="D65" s="125" t="s">
        <v>53</v>
      </c>
      <c r="E65" s="126"/>
      <c r="F65" s="126"/>
      <c r="G65" s="125" t="s">
        <v>54</v>
      </c>
      <c r="H65" s="126"/>
      <c r="I65" s="127"/>
      <c r="J65" s="126"/>
      <c r="K65" s="126"/>
      <c r="L65" s="36"/>
    </row>
    <row r="66" spans="2:12" ht="11.25" x14ac:dyDescent="0.2">
      <c r="B66" s="18"/>
      <c r="L66" s="18"/>
    </row>
    <row r="67" spans="2:12" ht="11.25" x14ac:dyDescent="0.2">
      <c r="B67" s="18"/>
      <c r="L67" s="18"/>
    </row>
    <row r="68" spans="2:12" ht="11.25" x14ac:dyDescent="0.2">
      <c r="B68" s="18"/>
      <c r="L68" s="18"/>
    </row>
    <row r="69" spans="2:12" ht="11.25" x14ac:dyDescent="0.2">
      <c r="B69" s="18"/>
      <c r="L69" s="18"/>
    </row>
    <row r="70" spans="2:12" ht="11.25" x14ac:dyDescent="0.2">
      <c r="B70" s="18"/>
      <c r="L70" s="18"/>
    </row>
    <row r="71" spans="2:12" ht="11.25" x14ac:dyDescent="0.2">
      <c r="B71" s="18"/>
      <c r="L71" s="18"/>
    </row>
    <row r="72" spans="2:12" ht="11.25" x14ac:dyDescent="0.2">
      <c r="B72" s="18"/>
      <c r="L72" s="18"/>
    </row>
    <row r="73" spans="2:12" ht="11.25" x14ac:dyDescent="0.2">
      <c r="B73" s="18"/>
      <c r="L73" s="18"/>
    </row>
    <row r="74" spans="2:12" ht="11.25" x14ac:dyDescent="0.2">
      <c r="B74" s="18"/>
      <c r="L74" s="18"/>
    </row>
    <row r="75" spans="2:12" ht="11.25" x14ac:dyDescent="0.2">
      <c r="B75" s="18"/>
      <c r="L75" s="18"/>
    </row>
    <row r="76" spans="2:12" s="1" customFormat="1" ht="12.75" x14ac:dyDescent="0.2">
      <c r="B76" s="36"/>
      <c r="D76" s="128" t="s">
        <v>51</v>
      </c>
      <c r="E76" s="129"/>
      <c r="F76" s="130" t="s">
        <v>52</v>
      </c>
      <c r="G76" s="128" t="s">
        <v>51</v>
      </c>
      <c r="H76" s="129"/>
      <c r="I76" s="131"/>
      <c r="J76" s="132" t="s">
        <v>52</v>
      </c>
      <c r="K76" s="129"/>
      <c r="L76" s="36"/>
    </row>
    <row r="77" spans="2:12" s="1" customFormat="1" ht="14.45" customHeight="1" x14ac:dyDescent="0.2">
      <c r="B77" s="133"/>
      <c r="C77" s="134"/>
      <c r="D77" s="134"/>
      <c r="E77" s="134"/>
      <c r="F77" s="134"/>
      <c r="G77" s="134"/>
      <c r="H77" s="134"/>
      <c r="I77" s="135"/>
      <c r="J77" s="134"/>
      <c r="K77" s="134"/>
      <c r="L77" s="36"/>
    </row>
    <row r="81" spans="2:47" s="1" customFormat="1" ht="6.95" customHeight="1" x14ac:dyDescent="0.2">
      <c r="B81" s="136"/>
      <c r="C81" s="137"/>
      <c r="D81" s="137"/>
      <c r="E81" s="137"/>
      <c r="F81" s="137"/>
      <c r="G81" s="137"/>
      <c r="H81" s="137"/>
      <c r="I81" s="138"/>
      <c r="J81" s="137"/>
      <c r="K81" s="137"/>
      <c r="L81" s="36"/>
    </row>
    <row r="82" spans="2:47" s="1" customFormat="1" ht="24.95" customHeight="1" x14ac:dyDescent="0.2">
      <c r="B82" s="32"/>
      <c r="C82" s="21" t="s">
        <v>85</v>
      </c>
      <c r="D82" s="33"/>
      <c r="E82" s="33"/>
      <c r="F82" s="33"/>
      <c r="G82" s="33"/>
      <c r="H82" s="33"/>
      <c r="I82" s="103"/>
      <c r="J82" s="33"/>
      <c r="K82" s="33"/>
      <c r="L82" s="36"/>
    </row>
    <row r="83" spans="2:47" s="1" customFormat="1" ht="6.95" customHeight="1" x14ac:dyDescent="0.2">
      <c r="B83" s="32"/>
      <c r="C83" s="33"/>
      <c r="D83" s="33"/>
      <c r="E83" s="33"/>
      <c r="F83" s="33"/>
      <c r="G83" s="33"/>
      <c r="H83" s="33"/>
      <c r="I83" s="103"/>
      <c r="J83" s="33"/>
      <c r="K83" s="33"/>
      <c r="L83" s="36"/>
    </row>
    <row r="84" spans="2:47" s="1" customFormat="1" ht="12" customHeight="1" x14ac:dyDescent="0.2">
      <c r="B84" s="32"/>
      <c r="C84" s="27" t="s">
        <v>16</v>
      </c>
      <c r="D84" s="33"/>
      <c r="E84" s="33"/>
      <c r="F84" s="33"/>
      <c r="G84" s="33"/>
      <c r="H84" s="33"/>
      <c r="I84" s="103"/>
      <c r="J84" s="33"/>
      <c r="K84" s="33"/>
      <c r="L84" s="36"/>
    </row>
    <row r="85" spans="2:47" s="1" customFormat="1" ht="14.45" customHeight="1" x14ac:dyDescent="0.2">
      <c r="B85" s="32"/>
      <c r="C85" s="33"/>
      <c r="D85" s="33"/>
      <c r="E85" s="249" t="str">
        <f>E7</f>
        <v>MŠ Kalinova 572 Nový Bor - Oprava fasády</v>
      </c>
      <c r="F85" s="281"/>
      <c r="G85" s="281"/>
      <c r="H85" s="281"/>
      <c r="I85" s="103"/>
      <c r="J85" s="33"/>
      <c r="K85" s="33"/>
      <c r="L85" s="36"/>
    </row>
    <row r="86" spans="2:47" s="1" customFormat="1" ht="6.95" customHeight="1" x14ac:dyDescent="0.2">
      <c r="B86" s="32"/>
      <c r="C86" s="33"/>
      <c r="D86" s="33"/>
      <c r="E86" s="33"/>
      <c r="F86" s="33"/>
      <c r="G86" s="33"/>
      <c r="H86" s="33"/>
      <c r="I86" s="103"/>
      <c r="J86" s="33"/>
      <c r="K86" s="33"/>
      <c r="L86" s="36"/>
    </row>
    <row r="87" spans="2:47" s="1" customFormat="1" ht="12" customHeight="1" x14ac:dyDescent="0.2">
      <c r="B87" s="32"/>
      <c r="C87" s="27" t="s">
        <v>20</v>
      </c>
      <c r="D87" s="33"/>
      <c r="E87" s="33"/>
      <c r="F87" s="25" t="str">
        <f>F10</f>
        <v>Nový Bor</v>
      </c>
      <c r="G87" s="33"/>
      <c r="H87" s="33"/>
      <c r="I87" s="105" t="s">
        <v>22</v>
      </c>
      <c r="J87" s="59" t="str">
        <f>IF(J10="","",J10)</f>
        <v>29. 5. 2019</v>
      </c>
      <c r="K87" s="33"/>
      <c r="L87" s="36"/>
    </row>
    <row r="88" spans="2:47" s="1" customFormat="1" ht="6.95" customHeight="1" x14ac:dyDescent="0.2">
      <c r="B88" s="32"/>
      <c r="C88" s="33"/>
      <c r="D88" s="33"/>
      <c r="E88" s="33"/>
      <c r="F88" s="33"/>
      <c r="G88" s="33"/>
      <c r="H88" s="33"/>
      <c r="I88" s="103"/>
      <c r="J88" s="33"/>
      <c r="K88" s="33"/>
      <c r="L88" s="36"/>
    </row>
    <row r="89" spans="2:47" s="1" customFormat="1" ht="15.6" customHeight="1" x14ac:dyDescent="0.2">
      <c r="B89" s="32"/>
      <c r="C89" s="27" t="s">
        <v>24</v>
      </c>
      <c r="D89" s="33"/>
      <c r="E89" s="33"/>
      <c r="F89" s="25" t="str">
        <f>E13</f>
        <v xml:space="preserve"> </v>
      </c>
      <c r="G89" s="33"/>
      <c r="H89" s="33"/>
      <c r="I89" s="105" t="s">
        <v>30</v>
      </c>
      <c r="J89" s="30" t="str">
        <f>E19</f>
        <v xml:space="preserve"> </v>
      </c>
      <c r="K89" s="33"/>
      <c r="L89" s="36"/>
    </row>
    <row r="90" spans="2:47" s="1" customFormat="1" ht="15.6" customHeight="1" x14ac:dyDescent="0.2">
      <c r="B90" s="32"/>
      <c r="C90" s="27" t="s">
        <v>28</v>
      </c>
      <c r="D90" s="33"/>
      <c r="E90" s="33"/>
      <c r="F90" s="25" t="str">
        <f>IF(E16="","",E16)</f>
        <v>Vyplň údaj</v>
      </c>
      <c r="G90" s="33"/>
      <c r="H90" s="33"/>
      <c r="I90" s="105" t="s">
        <v>32</v>
      </c>
      <c r="J90" s="30" t="str">
        <f>E22</f>
        <v>J. Nešněra</v>
      </c>
      <c r="K90" s="33"/>
      <c r="L90" s="36"/>
    </row>
    <row r="91" spans="2:47" s="1" customFormat="1" ht="10.35" customHeight="1" x14ac:dyDescent="0.2">
      <c r="B91" s="32"/>
      <c r="C91" s="33"/>
      <c r="D91" s="33"/>
      <c r="E91" s="33"/>
      <c r="F91" s="33"/>
      <c r="G91" s="33"/>
      <c r="H91" s="33"/>
      <c r="I91" s="103"/>
      <c r="J91" s="33"/>
      <c r="K91" s="33"/>
      <c r="L91" s="36"/>
    </row>
    <row r="92" spans="2:47" s="1" customFormat="1" ht="29.25" customHeight="1" x14ac:dyDescent="0.2">
      <c r="B92" s="32"/>
      <c r="C92" s="139" t="s">
        <v>86</v>
      </c>
      <c r="D92" s="140"/>
      <c r="E92" s="140"/>
      <c r="F92" s="140"/>
      <c r="G92" s="140"/>
      <c r="H92" s="140"/>
      <c r="I92" s="141"/>
      <c r="J92" s="142" t="s">
        <v>87</v>
      </c>
      <c r="K92" s="140"/>
      <c r="L92" s="36"/>
    </row>
    <row r="93" spans="2:47" s="1" customFormat="1" ht="10.35" customHeight="1" x14ac:dyDescent="0.2">
      <c r="B93" s="32"/>
      <c r="C93" s="33"/>
      <c r="D93" s="33"/>
      <c r="E93" s="33"/>
      <c r="F93" s="33"/>
      <c r="G93" s="33"/>
      <c r="H93" s="33"/>
      <c r="I93" s="103"/>
      <c r="J93" s="33"/>
      <c r="K93" s="33"/>
      <c r="L93" s="36"/>
    </row>
    <row r="94" spans="2:47" s="1" customFormat="1" ht="22.9" customHeight="1" x14ac:dyDescent="0.2">
      <c r="B94" s="32"/>
      <c r="C94" s="143" t="s">
        <v>88</v>
      </c>
      <c r="D94" s="33"/>
      <c r="E94" s="33"/>
      <c r="F94" s="33"/>
      <c r="G94" s="33"/>
      <c r="H94" s="33"/>
      <c r="I94" s="103"/>
      <c r="J94" s="77">
        <f>J134</f>
        <v>0</v>
      </c>
      <c r="K94" s="33"/>
      <c r="L94" s="36"/>
      <c r="AU94" s="15" t="s">
        <v>89</v>
      </c>
    </row>
    <row r="95" spans="2:47" s="8" customFormat="1" ht="24.95" customHeight="1" x14ac:dyDescent="0.2">
      <c r="B95" s="144"/>
      <c r="C95" s="145"/>
      <c r="D95" s="146" t="s">
        <v>90</v>
      </c>
      <c r="E95" s="147"/>
      <c r="F95" s="147"/>
      <c r="G95" s="147"/>
      <c r="H95" s="147"/>
      <c r="I95" s="148"/>
      <c r="J95" s="149">
        <f>J135</f>
        <v>0</v>
      </c>
      <c r="K95" s="145"/>
      <c r="L95" s="150"/>
    </row>
    <row r="96" spans="2:47" s="9" customFormat="1" ht="19.899999999999999" customHeight="1" x14ac:dyDescent="0.2">
      <c r="B96" s="151"/>
      <c r="C96" s="152"/>
      <c r="D96" s="153" t="s">
        <v>91</v>
      </c>
      <c r="E96" s="154"/>
      <c r="F96" s="154"/>
      <c r="G96" s="154"/>
      <c r="H96" s="154"/>
      <c r="I96" s="155"/>
      <c r="J96" s="156">
        <f>J136</f>
        <v>0</v>
      </c>
      <c r="K96" s="152"/>
      <c r="L96" s="157"/>
    </row>
    <row r="97" spans="2:12" s="9" customFormat="1" ht="19.899999999999999" customHeight="1" x14ac:dyDescent="0.2">
      <c r="B97" s="151"/>
      <c r="C97" s="152"/>
      <c r="D97" s="153" t="s">
        <v>92</v>
      </c>
      <c r="E97" s="154"/>
      <c r="F97" s="154"/>
      <c r="G97" s="154"/>
      <c r="H97" s="154"/>
      <c r="I97" s="155"/>
      <c r="J97" s="156">
        <f>J175</f>
        <v>0</v>
      </c>
      <c r="K97" s="152"/>
      <c r="L97" s="157"/>
    </row>
    <row r="98" spans="2:12" s="9" customFormat="1" ht="19.899999999999999" customHeight="1" x14ac:dyDescent="0.2">
      <c r="B98" s="151"/>
      <c r="C98" s="152"/>
      <c r="D98" s="153" t="s">
        <v>93</v>
      </c>
      <c r="E98" s="154"/>
      <c r="F98" s="154"/>
      <c r="G98" s="154"/>
      <c r="H98" s="154"/>
      <c r="I98" s="155"/>
      <c r="J98" s="156">
        <f>J178</f>
        <v>0</v>
      </c>
      <c r="K98" s="152"/>
      <c r="L98" s="157"/>
    </row>
    <row r="99" spans="2:12" s="9" customFormat="1" ht="19.899999999999999" customHeight="1" x14ac:dyDescent="0.2">
      <c r="B99" s="151"/>
      <c r="C99" s="152"/>
      <c r="D99" s="153" t="s">
        <v>94</v>
      </c>
      <c r="E99" s="154"/>
      <c r="F99" s="154"/>
      <c r="G99" s="154"/>
      <c r="H99" s="154"/>
      <c r="I99" s="155"/>
      <c r="J99" s="156">
        <f>J187</f>
        <v>0</v>
      </c>
      <c r="K99" s="152"/>
      <c r="L99" s="157"/>
    </row>
    <row r="100" spans="2:12" s="9" customFormat="1" ht="19.899999999999999" customHeight="1" x14ac:dyDescent="0.2">
      <c r="B100" s="151"/>
      <c r="C100" s="152"/>
      <c r="D100" s="153" t="s">
        <v>95</v>
      </c>
      <c r="E100" s="154"/>
      <c r="F100" s="154"/>
      <c r="G100" s="154"/>
      <c r="H100" s="154"/>
      <c r="I100" s="155"/>
      <c r="J100" s="156">
        <f>J195</f>
        <v>0</v>
      </c>
      <c r="K100" s="152"/>
      <c r="L100" s="157"/>
    </row>
    <row r="101" spans="2:12" s="9" customFormat="1" ht="19.899999999999999" customHeight="1" x14ac:dyDescent="0.2">
      <c r="B101" s="151"/>
      <c r="C101" s="152"/>
      <c r="D101" s="153" t="s">
        <v>96</v>
      </c>
      <c r="E101" s="154"/>
      <c r="F101" s="154"/>
      <c r="G101" s="154"/>
      <c r="H101" s="154"/>
      <c r="I101" s="155"/>
      <c r="J101" s="156">
        <f>J225</f>
        <v>0</v>
      </c>
      <c r="K101" s="152"/>
      <c r="L101" s="157"/>
    </row>
    <row r="102" spans="2:12" s="9" customFormat="1" ht="19.899999999999999" customHeight="1" x14ac:dyDescent="0.2">
      <c r="B102" s="151"/>
      <c r="C102" s="152"/>
      <c r="D102" s="153" t="s">
        <v>97</v>
      </c>
      <c r="E102" s="154"/>
      <c r="F102" s="154"/>
      <c r="G102" s="154"/>
      <c r="H102" s="154"/>
      <c r="I102" s="155"/>
      <c r="J102" s="156">
        <f>J228</f>
        <v>0</v>
      </c>
      <c r="K102" s="152"/>
      <c r="L102" s="157"/>
    </row>
    <row r="103" spans="2:12" s="9" customFormat="1" ht="19.899999999999999" customHeight="1" x14ac:dyDescent="0.2">
      <c r="B103" s="151"/>
      <c r="C103" s="152"/>
      <c r="D103" s="153" t="s">
        <v>98</v>
      </c>
      <c r="E103" s="154"/>
      <c r="F103" s="154"/>
      <c r="G103" s="154"/>
      <c r="H103" s="154"/>
      <c r="I103" s="155"/>
      <c r="J103" s="156">
        <f>J354</f>
        <v>0</v>
      </c>
      <c r="K103" s="152"/>
      <c r="L103" s="157"/>
    </row>
    <row r="104" spans="2:12" s="9" customFormat="1" ht="19.899999999999999" customHeight="1" x14ac:dyDescent="0.2">
      <c r="B104" s="151"/>
      <c r="C104" s="152"/>
      <c r="D104" s="153" t="s">
        <v>99</v>
      </c>
      <c r="E104" s="154"/>
      <c r="F104" s="154"/>
      <c r="G104" s="154"/>
      <c r="H104" s="154"/>
      <c r="I104" s="155"/>
      <c r="J104" s="156">
        <f>J362</f>
        <v>0</v>
      </c>
      <c r="K104" s="152"/>
      <c r="L104" s="157"/>
    </row>
    <row r="105" spans="2:12" s="8" customFormat="1" ht="24.95" customHeight="1" x14ac:dyDescent="0.2">
      <c r="B105" s="144"/>
      <c r="C105" s="145"/>
      <c r="D105" s="146" t="s">
        <v>100</v>
      </c>
      <c r="E105" s="147"/>
      <c r="F105" s="147"/>
      <c r="G105" s="147"/>
      <c r="H105" s="147"/>
      <c r="I105" s="148"/>
      <c r="J105" s="149">
        <f>J365</f>
        <v>0</v>
      </c>
      <c r="K105" s="145"/>
      <c r="L105" s="150"/>
    </row>
    <row r="106" spans="2:12" s="9" customFormat="1" ht="19.899999999999999" customHeight="1" x14ac:dyDescent="0.2">
      <c r="B106" s="151"/>
      <c r="C106" s="152"/>
      <c r="D106" s="153" t="s">
        <v>101</v>
      </c>
      <c r="E106" s="154"/>
      <c r="F106" s="154"/>
      <c r="G106" s="154"/>
      <c r="H106" s="154"/>
      <c r="I106" s="155"/>
      <c r="J106" s="156">
        <f>J366</f>
        <v>0</v>
      </c>
      <c r="K106" s="152"/>
      <c r="L106" s="157"/>
    </row>
    <row r="107" spans="2:12" s="9" customFormat="1" ht="19.899999999999999" customHeight="1" x14ac:dyDescent="0.2">
      <c r="B107" s="151"/>
      <c r="C107" s="152"/>
      <c r="D107" s="153" t="s">
        <v>102</v>
      </c>
      <c r="E107" s="154"/>
      <c r="F107" s="154"/>
      <c r="G107" s="154"/>
      <c r="H107" s="154"/>
      <c r="I107" s="155"/>
      <c r="J107" s="156">
        <f>J397</f>
        <v>0</v>
      </c>
      <c r="K107" s="152"/>
      <c r="L107" s="157"/>
    </row>
    <row r="108" spans="2:12" s="9" customFormat="1" ht="19.899999999999999" customHeight="1" x14ac:dyDescent="0.2">
      <c r="B108" s="151"/>
      <c r="C108" s="152"/>
      <c r="D108" s="153" t="s">
        <v>103</v>
      </c>
      <c r="E108" s="154"/>
      <c r="F108" s="154"/>
      <c r="G108" s="154"/>
      <c r="H108" s="154"/>
      <c r="I108" s="155"/>
      <c r="J108" s="156">
        <f>J402</f>
        <v>0</v>
      </c>
      <c r="K108" s="152"/>
      <c r="L108" s="157"/>
    </row>
    <row r="109" spans="2:12" s="9" customFormat="1" ht="19.899999999999999" customHeight="1" x14ac:dyDescent="0.2">
      <c r="B109" s="151"/>
      <c r="C109" s="152"/>
      <c r="D109" s="153" t="s">
        <v>104</v>
      </c>
      <c r="E109" s="154"/>
      <c r="F109" s="154"/>
      <c r="G109" s="154"/>
      <c r="H109" s="154"/>
      <c r="I109" s="155"/>
      <c r="J109" s="156">
        <f>J405</f>
        <v>0</v>
      </c>
      <c r="K109" s="152"/>
      <c r="L109" s="157"/>
    </row>
    <row r="110" spans="2:12" s="9" customFormat="1" ht="19.899999999999999" customHeight="1" x14ac:dyDescent="0.2">
      <c r="B110" s="151"/>
      <c r="C110" s="152"/>
      <c r="D110" s="153" t="s">
        <v>105</v>
      </c>
      <c r="E110" s="154"/>
      <c r="F110" s="154"/>
      <c r="G110" s="154"/>
      <c r="H110" s="154"/>
      <c r="I110" s="155"/>
      <c r="J110" s="156">
        <f>J446</f>
        <v>0</v>
      </c>
      <c r="K110" s="152"/>
      <c r="L110" s="157"/>
    </row>
    <row r="111" spans="2:12" s="9" customFormat="1" ht="19.899999999999999" customHeight="1" x14ac:dyDescent="0.2">
      <c r="B111" s="151"/>
      <c r="C111" s="152"/>
      <c r="D111" s="153" t="s">
        <v>106</v>
      </c>
      <c r="E111" s="154"/>
      <c r="F111" s="154"/>
      <c r="G111" s="154"/>
      <c r="H111" s="154"/>
      <c r="I111" s="155"/>
      <c r="J111" s="156">
        <f>J449</f>
        <v>0</v>
      </c>
      <c r="K111" s="152"/>
      <c r="L111" s="157"/>
    </row>
    <row r="112" spans="2:12" s="9" customFormat="1" ht="19.899999999999999" customHeight="1" x14ac:dyDescent="0.2">
      <c r="B112" s="151"/>
      <c r="C112" s="152"/>
      <c r="D112" s="153" t="s">
        <v>107</v>
      </c>
      <c r="E112" s="154"/>
      <c r="F112" s="154"/>
      <c r="G112" s="154"/>
      <c r="H112" s="154"/>
      <c r="I112" s="155"/>
      <c r="J112" s="156">
        <f>J469</f>
        <v>0</v>
      </c>
      <c r="K112" s="152"/>
      <c r="L112" s="157"/>
    </row>
    <row r="113" spans="2:12" s="8" customFormat="1" ht="24.95" customHeight="1" x14ac:dyDescent="0.2">
      <c r="B113" s="144"/>
      <c r="C113" s="145"/>
      <c r="D113" s="146" t="s">
        <v>108</v>
      </c>
      <c r="E113" s="147"/>
      <c r="F113" s="147"/>
      <c r="G113" s="147"/>
      <c r="H113" s="147"/>
      <c r="I113" s="148"/>
      <c r="J113" s="149">
        <f>J480</f>
        <v>0</v>
      </c>
      <c r="K113" s="145"/>
      <c r="L113" s="150"/>
    </row>
    <row r="114" spans="2:12" s="9" customFormat="1" ht="19.899999999999999" customHeight="1" x14ac:dyDescent="0.2">
      <c r="B114" s="151"/>
      <c r="C114" s="152"/>
      <c r="D114" s="153" t="s">
        <v>109</v>
      </c>
      <c r="E114" s="154"/>
      <c r="F114" s="154"/>
      <c r="G114" s="154"/>
      <c r="H114" s="154"/>
      <c r="I114" s="155"/>
      <c r="J114" s="156">
        <f>J481</f>
        <v>0</v>
      </c>
      <c r="K114" s="152"/>
      <c r="L114" s="157"/>
    </row>
    <row r="115" spans="2:12" s="9" customFormat="1" ht="19.899999999999999" customHeight="1" x14ac:dyDescent="0.2">
      <c r="B115" s="151"/>
      <c r="C115" s="152"/>
      <c r="D115" s="153" t="s">
        <v>110</v>
      </c>
      <c r="E115" s="154"/>
      <c r="F115" s="154"/>
      <c r="G115" s="154"/>
      <c r="H115" s="154"/>
      <c r="I115" s="155"/>
      <c r="J115" s="156">
        <f>J486</f>
        <v>0</v>
      </c>
      <c r="K115" s="152"/>
      <c r="L115" s="157"/>
    </row>
    <row r="116" spans="2:12" s="9" customFormat="1" ht="19.899999999999999" customHeight="1" x14ac:dyDescent="0.2">
      <c r="B116" s="151"/>
      <c r="C116" s="152"/>
      <c r="D116" s="153" t="s">
        <v>111</v>
      </c>
      <c r="E116" s="154"/>
      <c r="F116" s="154"/>
      <c r="G116" s="154"/>
      <c r="H116" s="154"/>
      <c r="I116" s="155"/>
      <c r="J116" s="156">
        <f>J489</f>
        <v>0</v>
      </c>
      <c r="K116" s="152"/>
      <c r="L116" s="157"/>
    </row>
    <row r="117" spans="2:12" s="1" customFormat="1" ht="21.75" customHeight="1" x14ac:dyDescent="0.2">
      <c r="B117" s="32"/>
      <c r="C117" s="33"/>
      <c r="D117" s="33"/>
      <c r="E117" s="33"/>
      <c r="F117" s="33"/>
      <c r="G117" s="33"/>
      <c r="H117" s="33"/>
      <c r="I117" s="103"/>
      <c r="J117" s="33"/>
      <c r="K117" s="33"/>
      <c r="L117" s="36"/>
    </row>
    <row r="118" spans="2:12" s="1" customFormat="1" ht="6.95" customHeight="1" x14ac:dyDescent="0.2">
      <c r="B118" s="47"/>
      <c r="C118" s="48"/>
      <c r="D118" s="48"/>
      <c r="E118" s="48"/>
      <c r="F118" s="48"/>
      <c r="G118" s="48"/>
      <c r="H118" s="48"/>
      <c r="I118" s="135"/>
      <c r="J118" s="48"/>
      <c r="K118" s="48"/>
      <c r="L118" s="36"/>
    </row>
    <row r="122" spans="2:12" s="1" customFormat="1" ht="6.95" customHeight="1" x14ac:dyDescent="0.2">
      <c r="B122" s="49"/>
      <c r="C122" s="50"/>
      <c r="D122" s="50"/>
      <c r="E122" s="50"/>
      <c r="F122" s="50"/>
      <c r="G122" s="50"/>
      <c r="H122" s="50"/>
      <c r="I122" s="138"/>
      <c r="J122" s="50"/>
      <c r="K122" s="50"/>
      <c r="L122" s="36"/>
    </row>
    <row r="123" spans="2:12" s="1" customFormat="1" ht="24.95" customHeight="1" x14ac:dyDescent="0.2">
      <c r="B123" s="32"/>
      <c r="C123" s="21" t="s">
        <v>112</v>
      </c>
      <c r="D123" s="33"/>
      <c r="E123" s="33"/>
      <c r="F123" s="33"/>
      <c r="G123" s="33"/>
      <c r="H123" s="33"/>
      <c r="I123" s="103"/>
      <c r="J123" s="33"/>
      <c r="K123" s="33"/>
      <c r="L123" s="36"/>
    </row>
    <row r="124" spans="2:12" s="1" customFormat="1" ht="6.95" customHeight="1" x14ac:dyDescent="0.2">
      <c r="B124" s="32"/>
      <c r="C124" s="33"/>
      <c r="D124" s="33"/>
      <c r="E124" s="33"/>
      <c r="F124" s="33"/>
      <c r="G124" s="33"/>
      <c r="H124" s="33"/>
      <c r="I124" s="103"/>
      <c r="J124" s="33"/>
      <c r="K124" s="33"/>
      <c r="L124" s="36"/>
    </row>
    <row r="125" spans="2:12" s="1" customFormat="1" ht="12" customHeight="1" x14ac:dyDescent="0.2">
      <c r="B125" s="32"/>
      <c r="C125" s="27" t="s">
        <v>16</v>
      </c>
      <c r="D125" s="33"/>
      <c r="E125" s="33"/>
      <c r="F125" s="33"/>
      <c r="G125" s="33"/>
      <c r="H125" s="33"/>
      <c r="I125" s="103"/>
      <c r="J125" s="33"/>
      <c r="K125" s="33"/>
      <c r="L125" s="36"/>
    </row>
    <row r="126" spans="2:12" s="1" customFormat="1" ht="14.45" customHeight="1" x14ac:dyDescent="0.2">
      <c r="B126" s="32"/>
      <c r="C126" s="33"/>
      <c r="D126" s="33"/>
      <c r="E126" s="249" t="str">
        <f>E7</f>
        <v>MŠ Kalinova 572 Nový Bor - Oprava fasády</v>
      </c>
      <c r="F126" s="281"/>
      <c r="G126" s="281"/>
      <c r="H126" s="281"/>
      <c r="I126" s="103"/>
      <c r="J126" s="33"/>
      <c r="K126" s="33"/>
      <c r="L126" s="36"/>
    </row>
    <row r="127" spans="2:12" s="1" customFormat="1" ht="6.95" customHeight="1" x14ac:dyDescent="0.2">
      <c r="B127" s="32"/>
      <c r="C127" s="33"/>
      <c r="D127" s="33"/>
      <c r="E127" s="33"/>
      <c r="F127" s="33"/>
      <c r="G127" s="33"/>
      <c r="H127" s="33"/>
      <c r="I127" s="103"/>
      <c r="J127" s="33"/>
      <c r="K127" s="33"/>
      <c r="L127" s="36"/>
    </row>
    <row r="128" spans="2:12" s="1" customFormat="1" ht="12" customHeight="1" x14ac:dyDescent="0.2">
      <c r="B128" s="32"/>
      <c r="C128" s="27" t="s">
        <v>20</v>
      </c>
      <c r="D128" s="33"/>
      <c r="E128" s="33"/>
      <c r="F128" s="25" t="str">
        <f>F10</f>
        <v>Nový Bor</v>
      </c>
      <c r="G128" s="33"/>
      <c r="H128" s="33"/>
      <c r="I128" s="105" t="s">
        <v>22</v>
      </c>
      <c r="J128" s="59" t="str">
        <f>IF(J10="","",J10)</f>
        <v>29. 5. 2019</v>
      </c>
      <c r="K128" s="33"/>
      <c r="L128" s="36"/>
    </row>
    <row r="129" spans="2:65" s="1" customFormat="1" ht="6.95" customHeight="1" x14ac:dyDescent="0.2">
      <c r="B129" s="32"/>
      <c r="C129" s="33"/>
      <c r="D129" s="33"/>
      <c r="E129" s="33"/>
      <c r="F129" s="33"/>
      <c r="G129" s="33"/>
      <c r="H129" s="33"/>
      <c r="I129" s="103"/>
      <c r="J129" s="33"/>
      <c r="K129" s="33"/>
      <c r="L129" s="36"/>
    </row>
    <row r="130" spans="2:65" s="1" customFormat="1" ht="15.6" customHeight="1" x14ac:dyDescent="0.2">
      <c r="B130" s="32"/>
      <c r="C130" s="27" t="s">
        <v>24</v>
      </c>
      <c r="D130" s="33"/>
      <c r="E130" s="33"/>
      <c r="F130" s="25" t="str">
        <f>E13</f>
        <v xml:space="preserve"> </v>
      </c>
      <c r="G130" s="33"/>
      <c r="H130" s="33"/>
      <c r="I130" s="105" t="s">
        <v>30</v>
      </c>
      <c r="J130" s="30" t="str">
        <f>E19</f>
        <v xml:space="preserve"> </v>
      </c>
      <c r="K130" s="33"/>
      <c r="L130" s="36"/>
    </row>
    <row r="131" spans="2:65" s="1" customFormat="1" ht="15.6" customHeight="1" x14ac:dyDescent="0.2">
      <c r="B131" s="32"/>
      <c r="C131" s="27" t="s">
        <v>28</v>
      </c>
      <c r="D131" s="33"/>
      <c r="E131" s="33"/>
      <c r="F131" s="25" t="str">
        <f>IF(E16="","",E16)</f>
        <v>Vyplň údaj</v>
      </c>
      <c r="G131" s="33"/>
      <c r="H131" s="33"/>
      <c r="I131" s="105" t="s">
        <v>32</v>
      </c>
      <c r="J131" s="30" t="str">
        <f>E22</f>
        <v>J. Nešněra</v>
      </c>
      <c r="K131" s="33"/>
      <c r="L131" s="36"/>
    </row>
    <row r="132" spans="2:65" s="1" customFormat="1" ht="10.35" customHeight="1" x14ac:dyDescent="0.2">
      <c r="B132" s="32"/>
      <c r="C132" s="33"/>
      <c r="D132" s="33"/>
      <c r="E132" s="33"/>
      <c r="F132" s="33"/>
      <c r="G132" s="33"/>
      <c r="H132" s="33"/>
      <c r="I132" s="103"/>
      <c r="J132" s="33"/>
      <c r="K132" s="33"/>
      <c r="L132" s="36"/>
    </row>
    <row r="133" spans="2:65" s="10" customFormat="1" ht="29.25" customHeight="1" x14ac:dyDescent="0.2">
      <c r="B133" s="158"/>
      <c r="C133" s="159" t="s">
        <v>113</v>
      </c>
      <c r="D133" s="160" t="s">
        <v>61</v>
      </c>
      <c r="E133" s="160" t="s">
        <v>57</v>
      </c>
      <c r="F133" s="160" t="s">
        <v>58</v>
      </c>
      <c r="G133" s="160" t="s">
        <v>114</v>
      </c>
      <c r="H133" s="160" t="s">
        <v>115</v>
      </c>
      <c r="I133" s="161" t="s">
        <v>116</v>
      </c>
      <c r="J133" s="160" t="s">
        <v>87</v>
      </c>
      <c r="K133" s="162" t="s">
        <v>117</v>
      </c>
      <c r="L133" s="163"/>
      <c r="M133" s="68" t="s">
        <v>1</v>
      </c>
      <c r="N133" s="69" t="s">
        <v>40</v>
      </c>
      <c r="O133" s="69" t="s">
        <v>118</v>
      </c>
      <c r="P133" s="69" t="s">
        <v>119</v>
      </c>
      <c r="Q133" s="69" t="s">
        <v>120</v>
      </c>
      <c r="R133" s="69" t="s">
        <v>121</v>
      </c>
      <c r="S133" s="69" t="s">
        <v>122</v>
      </c>
      <c r="T133" s="70" t="s">
        <v>123</v>
      </c>
    </row>
    <row r="134" spans="2:65" s="1" customFormat="1" ht="22.9" customHeight="1" x14ac:dyDescent="0.25">
      <c r="B134" s="32"/>
      <c r="C134" s="75" t="s">
        <v>124</v>
      </c>
      <c r="D134" s="33"/>
      <c r="E134" s="33"/>
      <c r="F134" s="33"/>
      <c r="G134" s="33"/>
      <c r="H134" s="33"/>
      <c r="I134" s="103"/>
      <c r="J134" s="164">
        <f>BK134</f>
        <v>0</v>
      </c>
      <c r="K134" s="33"/>
      <c r="L134" s="36"/>
      <c r="M134" s="71"/>
      <c r="N134" s="72"/>
      <c r="O134" s="72"/>
      <c r="P134" s="165">
        <f>P135+P365+P480</f>
        <v>0</v>
      </c>
      <c r="Q134" s="72"/>
      <c r="R134" s="165">
        <f>R135+R365+R480</f>
        <v>40.125474940000004</v>
      </c>
      <c r="S134" s="72"/>
      <c r="T134" s="166">
        <f>T135+T365+T480</f>
        <v>24.448193899999996</v>
      </c>
      <c r="AT134" s="15" t="s">
        <v>75</v>
      </c>
      <c r="AU134" s="15" t="s">
        <v>89</v>
      </c>
      <c r="BK134" s="167">
        <f>BK135+BK365+BK480</f>
        <v>0</v>
      </c>
    </row>
    <row r="135" spans="2:65" s="11" customFormat="1" ht="25.9" customHeight="1" x14ac:dyDescent="0.2">
      <c r="B135" s="168"/>
      <c r="C135" s="169"/>
      <c r="D135" s="170" t="s">
        <v>75</v>
      </c>
      <c r="E135" s="171" t="s">
        <v>125</v>
      </c>
      <c r="F135" s="171" t="s">
        <v>126</v>
      </c>
      <c r="G135" s="169"/>
      <c r="H135" s="169"/>
      <c r="I135" s="172"/>
      <c r="J135" s="173">
        <f>BK135</f>
        <v>0</v>
      </c>
      <c r="K135" s="169"/>
      <c r="L135" s="174"/>
      <c r="M135" s="175"/>
      <c r="N135" s="176"/>
      <c r="O135" s="176"/>
      <c r="P135" s="177">
        <f>P136+P175+P178+P187+P195+P225+P228+P354+P362</f>
        <v>0</v>
      </c>
      <c r="Q135" s="176"/>
      <c r="R135" s="177">
        <f>R136+R175+R178+R187+R195+R225+R228+R354+R362</f>
        <v>38.552467540000002</v>
      </c>
      <c r="S135" s="176"/>
      <c r="T135" s="178">
        <f>T136+T175+T178+T187+T195+T225+T228+T354+T362</f>
        <v>23.975979999999996</v>
      </c>
      <c r="AR135" s="179" t="s">
        <v>81</v>
      </c>
      <c r="AT135" s="180" t="s">
        <v>75</v>
      </c>
      <c r="AU135" s="180" t="s">
        <v>76</v>
      </c>
      <c r="AY135" s="179" t="s">
        <v>127</v>
      </c>
      <c r="BK135" s="181">
        <f>BK136+BK175+BK178+BK187+BK195+BK225+BK228+BK354+BK362</f>
        <v>0</v>
      </c>
    </row>
    <row r="136" spans="2:65" s="11" customFormat="1" ht="22.9" customHeight="1" x14ac:dyDescent="0.2">
      <c r="B136" s="168"/>
      <c r="C136" s="169"/>
      <c r="D136" s="170" t="s">
        <v>75</v>
      </c>
      <c r="E136" s="182" t="s">
        <v>81</v>
      </c>
      <c r="F136" s="182" t="s">
        <v>128</v>
      </c>
      <c r="G136" s="169"/>
      <c r="H136" s="169"/>
      <c r="I136" s="172"/>
      <c r="J136" s="183">
        <f>BK136</f>
        <v>0</v>
      </c>
      <c r="K136" s="169"/>
      <c r="L136" s="174"/>
      <c r="M136" s="175"/>
      <c r="N136" s="176"/>
      <c r="O136" s="176"/>
      <c r="P136" s="177">
        <f>SUM(P137:P174)</f>
        <v>0</v>
      </c>
      <c r="Q136" s="176"/>
      <c r="R136" s="177">
        <f>SUM(R137:R174)</f>
        <v>2.700285</v>
      </c>
      <c r="S136" s="176"/>
      <c r="T136" s="178">
        <f>SUM(T137:T174)</f>
        <v>0.75950000000000006</v>
      </c>
      <c r="AR136" s="179" t="s">
        <v>81</v>
      </c>
      <c r="AT136" s="180" t="s">
        <v>75</v>
      </c>
      <c r="AU136" s="180" t="s">
        <v>81</v>
      </c>
      <c r="AY136" s="179" t="s">
        <v>127</v>
      </c>
      <c r="BK136" s="181">
        <f>SUM(BK137:BK174)</f>
        <v>0</v>
      </c>
    </row>
    <row r="137" spans="2:65" s="1" customFormat="1" ht="21.6" customHeight="1" x14ac:dyDescent="0.2">
      <c r="B137" s="32"/>
      <c r="C137" s="184" t="s">
        <v>81</v>
      </c>
      <c r="D137" s="184" t="s">
        <v>129</v>
      </c>
      <c r="E137" s="185" t="s">
        <v>130</v>
      </c>
      <c r="F137" s="186" t="s">
        <v>131</v>
      </c>
      <c r="G137" s="187" t="s">
        <v>132</v>
      </c>
      <c r="H137" s="188">
        <v>7.75</v>
      </c>
      <c r="I137" s="189"/>
      <c r="J137" s="190">
        <f>ROUND(I137*H137,2)</f>
        <v>0</v>
      </c>
      <c r="K137" s="186" t="s">
        <v>133</v>
      </c>
      <c r="L137" s="36"/>
      <c r="M137" s="191" t="s">
        <v>1</v>
      </c>
      <c r="N137" s="192" t="s">
        <v>41</v>
      </c>
      <c r="O137" s="64"/>
      <c r="P137" s="193">
        <f>O137*H137</f>
        <v>0</v>
      </c>
      <c r="Q137" s="193">
        <v>0</v>
      </c>
      <c r="R137" s="193">
        <f>Q137*H137</f>
        <v>0</v>
      </c>
      <c r="S137" s="193">
        <v>9.8000000000000004E-2</v>
      </c>
      <c r="T137" s="194">
        <f>S137*H137</f>
        <v>0.75950000000000006</v>
      </c>
      <c r="AR137" s="195" t="s">
        <v>134</v>
      </c>
      <c r="AT137" s="195" t="s">
        <v>129</v>
      </c>
      <c r="AU137" s="195" t="s">
        <v>83</v>
      </c>
      <c r="AY137" s="15" t="s">
        <v>127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5" t="s">
        <v>81</v>
      </c>
      <c r="BK137" s="196">
        <f>ROUND(I137*H137,2)</f>
        <v>0</v>
      </c>
      <c r="BL137" s="15" t="s">
        <v>134</v>
      </c>
      <c r="BM137" s="195" t="s">
        <v>135</v>
      </c>
    </row>
    <row r="138" spans="2:65" s="1" customFormat="1" ht="29.25" x14ac:dyDescent="0.2">
      <c r="B138" s="32"/>
      <c r="C138" s="33"/>
      <c r="D138" s="197" t="s">
        <v>136</v>
      </c>
      <c r="E138" s="33"/>
      <c r="F138" s="198" t="s">
        <v>137</v>
      </c>
      <c r="G138" s="33"/>
      <c r="H138" s="33"/>
      <c r="I138" s="103"/>
      <c r="J138" s="33"/>
      <c r="K138" s="33"/>
      <c r="L138" s="36"/>
      <c r="M138" s="199"/>
      <c r="N138" s="64"/>
      <c r="O138" s="64"/>
      <c r="P138" s="64"/>
      <c r="Q138" s="64"/>
      <c r="R138" s="64"/>
      <c r="S138" s="64"/>
      <c r="T138" s="65"/>
      <c r="AT138" s="15" t="s">
        <v>136</v>
      </c>
      <c r="AU138" s="15" t="s">
        <v>83</v>
      </c>
    </row>
    <row r="139" spans="2:65" s="12" customFormat="1" ht="11.25" x14ac:dyDescent="0.2">
      <c r="B139" s="200"/>
      <c r="C139" s="201"/>
      <c r="D139" s="197" t="s">
        <v>138</v>
      </c>
      <c r="E139" s="202" t="s">
        <v>1</v>
      </c>
      <c r="F139" s="203" t="s">
        <v>139</v>
      </c>
      <c r="G139" s="201"/>
      <c r="H139" s="204">
        <v>7.75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138</v>
      </c>
      <c r="AU139" s="210" t="s">
        <v>83</v>
      </c>
      <c r="AV139" s="12" t="s">
        <v>83</v>
      </c>
      <c r="AW139" s="12" t="s">
        <v>31</v>
      </c>
      <c r="AX139" s="12" t="s">
        <v>81</v>
      </c>
      <c r="AY139" s="210" t="s">
        <v>127</v>
      </c>
    </row>
    <row r="140" spans="2:65" s="1" customFormat="1" ht="21.6" customHeight="1" x14ac:dyDescent="0.2">
      <c r="B140" s="32"/>
      <c r="C140" s="184" t="s">
        <v>83</v>
      </c>
      <c r="D140" s="184" t="s">
        <v>129</v>
      </c>
      <c r="E140" s="185" t="s">
        <v>140</v>
      </c>
      <c r="F140" s="186" t="s">
        <v>141</v>
      </c>
      <c r="G140" s="187" t="s">
        <v>142</v>
      </c>
      <c r="H140" s="188">
        <v>9.3699999999999992</v>
      </c>
      <c r="I140" s="189"/>
      <c r="J140" s="190">
        <f>ROUND(I140*H140,2)</f>
        <v>0</v>
      </c>
      <c r="K140" s="186" t="s">
        <v>133</v>
      </c>
      <c r="L140" s="36"/>
      <c r="M140" s="191" t="s">
        <v>1</v>
      </c>
      <c r="N140" s="192" t="s">
        <v>41</v>
      </c>
      <c r="O140" s="64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AR140" s="195" t="s">
        <v>134</v>
      </c>
      <c r="AT140" s="195" t="s">
        <v>129</v>
      </c>
      <c r="AU140" s="195" t="s">
        <v>83</v>
      </c>
      <c r="AY140" s="15" t="s">
        <v>127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15" t="s">
        <v>81</v>
      </c>
      <c r="BK140" s="196">
        <f>ROUND(I140*H140,2)</f>
        <v>0</v>
      </c>
      <c r="BL140" s="15" t="s">
        <v>134</v>
      </c>
      <c r="BM140" s="195" t="s">
        <v>143</v>
      </c>
    </row>
    <row r="141" spans="2:65" s="1" customFormat="1" ht="29.25" x14ac:dyDescent="0.2">
      <c r="B141" s="32"/>
      <c r="C141" s="33"/>
      <c r="D141" s="197" t="s">
        <v>136</v>
      </c>
      <c r="E141" s="33"/>
      <c r="F141" s="198" t="s">
        <v>144</v>
      </c>
      <c r="G141" s="33"/>
      <c r="H141" s="33"/>
      <c r="I141" s="103"/>
      <c r="J141" s="33"/>
      <c r="K141" s="33"/>
      <c r="L141" s="36"/>
      <c r="M141" s="199"/>
      <c r="N141" s="64"/>
      <c r="O141" s="64"/>
      <c r="P141" s="64"/>
      <c r="Q141" s="64"/>
      <c r="R141" s="64"/>
      <c r="S141" s="64"/>
      <c r="T141" s="65"/>
      <c r="AT141" s="15" t="s">
        <v>136</v>
      </c>
      <c r="AU141" s="15" t="s">
        <v>83</v>
      </c>
    </row>
    <row r="142" spans="2:65" s="12" customFormat="1" ht="11.25" x14ac:dyDescent="0.2">
      <c r="B142" s="200"/>
      <c r="C142" s="201"/>
      <c r="D142" s="197" t="s">
        <v>138</v>
      </c>
      <c r="E142" s="202" t="s">
        <v>1</v>
      </c>
      <c r="F142" s="203" t="s">
        <v>145</v>
      </c>
      <c r="G142" s="201"/>
      <c r="H142" s="204">
        <v>9.3699999999999992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138</v>
      </c>
      <c r="AU142" s="210" t="s">
        <v>83</v>
      </c>
      <c r="AV142" s="12" t="s">
        <v>83</v>
      </c>
      <c r="AW142" s="12" t="s">
        <v>31</v>
      </c>
      <c r="AX142" s="12" t="s">
        <v>81</v>
      </c>
      <c r="AY142" s="210" t="s">
        <v>127</v>
      </c>
    </row>
    <row r="143" spans="2:65" s="1" customFormat="1" ht="32.450000000000003" customHeight="1" x14ac:dyDescent="0.2">
      <c r="B143" s="32"/>
      <c r="C143" s="184" t="s">
        <v>146</v>
      </c>
      <c r="D143" s="184" t="s">
        <v>129</v>
      </c>
      <c r="E143" s="185" t="s">
        <v>147</v>
      </c>
      <c r="F143" s="186" t="s">
        <v>148</v>
      </c>
      <c r="G143" s="187" t="s">
        <v>142</v>
      </c>
      <c r="H143" s="188">
        <v>16.68</v>
      </c>
      <c r="I143" s="189"/>
      <c r="J143" s="190">
        <f>ROUND(I143*H143,2)</f>
        <v>0</v>
      </c>
      <c r="K143" s="186" t="s">
        <v>133</v>
      </c>
      <c r="L143" s="36"/>
      <c r="M143" s="191" t="s">
        <v>1</v>
      </c>
      <c r="N143" s="192" t="s">
        <v>41</v>
      </c>
      <c r="O143" s="64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AR143" s="195" t="s">
        <v>134</v>
      </c>
      <c r="AT143" s="195" t="s">
        <v>129</v>
      </c>
      <c r="AU143" s="195" t="s">
        <v>83</v>
      </c>
      <c r="AY143" s="15" t="s">
        <v>127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5" t="s">
        <v>81</v>
      </c>
      <c r="BK143" s="196">
        <f>ROUND(I143*H143,2)</f>
        <v>0</v>
      </c>
      <c r="BL143" s="15" t="s">
        <v>134</v>
      </c>
      <c r="BM143" s="195" t="s">
        <v>149</v>
      </c>
    </row>
    <row r="144" spans="2:65" s="1" customFormat="1" ht="39" x14ac:dyDescent="0.2">
      <c r="B144" s="32"/>
      <c r="C144" s="33"/>
      <c r="D144" s="197" t="s">
        <v>136</v>
      </c>
      <c r="E144" s="33"/>
      <c r="F144" s="198" t="s">
        <v>150</v>
      </c>
      <c r="G144" s="33"/>
      <c r="H144" s="33"/>
      <c r="I144" s="103"/>
      <c r="J144" s="33"/>
      <c r="K144" s="33"/>
      <c r="L144" s="36"/>
      <c r="M144" s="199"/>
      <c r="N144" s="64"/>
      <c r="O144" s="64"/>
      <c r="P144" s="64"/>
      <c r="Q144" s="64"/>
      <c r="R144" s="64"/>
      <c r="S144" s="64"/>
      <c r="T144" s="65"/>
      <c r="AT144" s="15" t="s">
        <v>136</v>
      </c>
      <c r="AU144" s="15" t="s">
        <v>83</v>
      </c>
    </row>
    <row r="145" spans="2:65" s="12" customFormat="1" ht="11.25" x14ac:dyDescent="0.2">
      <c r="B145" s="200"/>
      <c r="C145" s="201"/>
      <c r="D145" s="197" t="s">
        <v>138</v>
      </c>
      <c r="E145" s="202" t="s">
        <v>1</v>
      </c>
      <c r="F145" s="203" t="s">
        <v>151</v>
      </c>
      <c r="G145" s="201"/>
      <c r="H145" s="204">
        <v>3.6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138</v>
      </c>
      <c r="AU145" s="210" t="s">
        <v>83</v>
      </c>
      <c r="AV145" s="12" t="s">
        <v>83</v>
      </c>
      <c r="AW145" s="12" t="s">
        <v>31</v>
      </c>
      <c r="AX145" s="12" t="s">
        <v>76</v>
      </c>
      <c r="AY145" s="210" t="s">
        <v>127</v>
      </c>
    </row>
    <row r="146" spans="2:65" s="12" customFormat="1" ht="11.25" x14ac:dyDescent="0.2">
      <c r="B146" s="200"/>
      <c r="C146" s="201"/>
      <c r="D146" s="197" t="s">
        <v>138</v>
      </c>
      <c r="E146" s="202" t="s">
        <v>1</v>
      </c>
      <c r="F146" s="203" t="s">
        <v>152</v>
      </c>
      <c r="G146" s="201"/>
      <c r="H146" s="204">
        <v>11.4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138</v>
      </c>
      <c r="AU146" s="210" t="s">
        <v>83</v>
      </c>
      <c r="AV146" s="12" t="s">
        <v>83</v>
      </c>
      <c r="AW146" s="12" t="s">
        <v>31</v>
      </c>
      <c r="AX146" s="12" t="s">
        <v>76</v>
      </c>
      <c r="AY146" s="210" t="s">
        <v>127</v>
      </c>
    </row>
    <row r="147" spans="2:65" s="12" customFormat="1" ht="11.25" x14ac:dyDescent="0.2">
      <c r="B147" s="200"/>
      <c r="C147" s="201"/>
      <c r="D147" s="197" t="s">
        <v>138</v>
      </c>
      <c r="E147" s="202" t="s">
        <v>1</v>
      </c>
      <c r="F147" s="203" t="s">
        <v>153</v>
      </c>
      <c r="G147" s="201"/>
      <c r="H147" s="204">
        <v>1.68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138</v>
      </c>
      <c r="AU147" s="210" t="s">
        <v>83</v>
      </c>
      <c r="AV147" s="12" t="s">
        <v>83</v>
      </c>
      <c r="AW147" s="12" t="s">
        <v>31</v>
      </c>
      <c r="AX147" s="12" t="s">
        <v>76</v>
      </c>
      <c r="AY147" s="210" t="s">
        <v>127</v>
      </c>
    </row>
    <row r="148" spans="2:65" s="13" customFormat="1" ht="11.25" x14ac:dyDescent="0.2">
      <c r="B148" s="211"/>
      <c r="C148" s="212"/>
      <c r="D148" s="197" t="s">
        <v>138</v>
      </c>
      <c r="E148" s="213" t="s">
        <v>1</v>
      </c>
      <c r="F148" s="214" t="s">
        <v>154</v>
      </c>
      <c r="G148" s="212"/>
      <c r="H148" s="215">
        <v>16.68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138</v>
      </c>
      <c r="AU148" s="221" t="s">
        <v>83</v>
      </c>
      <c r="AV148" s="13" t="s">
        <v>134</v>
      </c>
      <c r="AW148" s="13" t="s">
        <v>31</v>
      </c>
      <c r="AX148" s="13" t="s">
        <v>81</v>
      </c>
      <c r="AY148" s="221" t="s">
        <v>127</v>
      </c>
    </row>
    <row r="149" spans="2:65" s="1" customFormat="1" ht="21.6" customHeight="1" x14ac:dyDescent="0.2">
      <c r="B149" s="32"/>
      <c r="C149" s="184" t="s">
        <v>134</v>
      </c>
      <c r="D149" s="184" t="s">
        <v>129</v>
      </c>
      <c r="E149" s="185" t="s">
        <v>155</v>
      </c>
      <c r="F149" s="186" t="s">
        <v>156</v>
      </c>
      <c r="G149" s="187" t="s">
        <v>142</v>
      </c>
      <c r="H149" s="188">
        <v>10.7</v>
      </c>
      <c r="I149" s="189"/>
      <c r="J149" s="190">
        <f>ROUND(I149*H149,2)</f>
        <v>0</v>
      </c>
      <c r="K149" s="186" t="s">
        <v>133</v>
      </c>
      <c r="L149" s="36"/>
      <c r="M149" s="191" t="s">
        <v>1</v>
      </c>
      <c r="N149" s="192" t="s">
        <v>41</v>
      </c>
      <c r="O149" s="64"/>
      <c r="P149" s="193">
        <f>O149*H149</f>
        <v>0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AR149" s="195" t="s">
        <v>134</v>
      </c>
      <c r="AT149" s="195" t="s">
        <v>129</v>
      </c>
      <c r="AU149" s="195" t="s">
        <v>83</v>
      </c>
      <c r="AY149" s="15" t="s">
        <v>127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5" t="s">
        <v>81</v>
      </c>
      <c r="BK149" s="196">
        <f>ROUND(I149*H149,2)</f>
        <v>0</v>
      </c>
      <c r="BL149" s="15" t="s">
        <v>134</v>
      </c>
      <c r="BM149" s="195" t="s">
        <v>157</v>
      </c>
    </row>
    <row r="150" spans="2:65" s="1" customFormat="1" ht="39" x14ac:dyDescent="0.2">
      <c r="B150" s="32"/>
      <c r="C150" s="33"/>
      <c r="D150" s="197" t="s">
        <v>136</v>
      </c>
      <c r="E150" s="33"/>
      <c r="F150" s="198" t="s">
        <v>158</v>
      </c>
      <c r="G150" s="33"/>
      <c r="H150" s="33"/>
      <c r="I150" s="103"/>
      <c r="J150" s="33"/>
      <c r="K150" s="33"/>
      <c r="L150" s="36"/>
      <c r="M150" s="199"/>
      <c r="N150" s="64"/>
      <c r="O150" s="64"/>
      <c r="P150" s="64"/>
      <c r="Q150" s="64"/>
      <c r="R150" s="64"/>
      <c r="S150" s="64"/>
      <c r="T150" s="65"/>
      <c r="AT150" s="15" t="s">
        <v>136</v>
      </c>
      <c r="AU150" s="15" t="s">
        <v>83</v>
      </c>
    </row>
    <row r="151" spans="2:65" s="12" customFormat="1" ht="11.25" x14ac:dyDescent="0.2">
      <c r="B151" s="200"/>
      <c r="C151" s="201"/>
      <c r="D151" s="197" t="s">
        <v>138</v>
      </c>
      <c r="E151" s="202" t="s">
        <v>1</v>
      </c>
      <c r="F151" s="203" t="s">
        <v>159</v>
      </c>
      <c r="G151" s="201"/>
      <c r="H151" s="204">
        <v>10.7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138</v>
      </c>
      <c r="AU151" s="210" t="s">
        <v>83</v>
      </c>
      <c r="AV151" s="12" t="s">
        <v>83</v>
      </c>
      <c r="AW151" s="12" t="s">
        <v>31</v>
      </c>
      <c r="AX151" s="12" t="s">
        <v>81</v>
      </c>
      <c r="AY151" s="210" t="s">
        <v>127</v>
      </c>
    </row>
    <row r="152" spans="2:65" s="1" customFormat="1" ht="14.45" customHeight="1" x14ac:dyDescent="0.2">
      <c r="B152" s="32"/>
      <c r="C152" s="184" t="s">
        <v>160</v>
      </c>
      <c r="D152" s="184" t="s">
        <v>129</v>
      </c>
      <c r="E152" s="185" t="s">
        <v>161</v>
      </c>
      <c r="F152" s="186" t="s">
        <v>162</v>
      </c>
      <c r="G152" s="187" t="s">
        <v>142</v>
      </c>
      <c r="H152" s="188">
        <v>10.7</v>
      </c>
      <c r="I152" s="189"/>
      <c r="J152" s="190">
        <f>ROUND(I152*H152,2)</f>
        <v>0</v>
      </c>
      <c r="K152" s="186" t="s">
        <v>133</v>
      </c>
      <c r="L152" s="36"/>
      <c r="M152" s="191" t="s">
        <v>1</v>
      </c>
      <c r="N152" s="192" t="s">
        <v>41</v>
      </c>
      <c r="O152" s="64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AR152" s="195" t="s">
        <v>134</v>
      </c>
      <c r="AT152" s="195" t="s">
        <v>129</v>
      </c>
      <c r="AU152" s="195" t="s">
        <v>83</v>
      </c>
      <c r="AY152" s="15" t="s">
        <v>127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5" t="s">
        <v>81</v>
      </c>
      <c r="BK152" s="196">
        <f>ROUND(I152*H152,2)</f>
        <v>0</v>
      </c>
      <c r="BL152" s="15" t="s">
        <v>134</v>
      </c>
      <c r="BM152" s="195" t="s">
        <v>163</v>
      </c>
    </row>
    <row r="153" spans="2:65" s="1" customFormat="1" ht="11.25" x14ac:dyDescent="0.2">
      <c r="B153" s="32"/>
      <c r="C153" s="33"/>
      <c r="D153" s="197" t="s">
        <v>136</v>
      </c>
      <c r="E153" s="33"/>
      <c r="F153" s="198" t="s">
        <v>164</v>
      </c>
      <c r="G153" s="33"/>
      <c r="H153" s="33"/>
      <c r="I153" s="103"/>
      <c r="J153" s="33"/>
      <c r="K153" s="33"/>
      <c r="L153" s="36"/>
      <c r="M153" s="199"/>
      <c r="N153" s="64"/>
      <c r="O153" s="64"/>
      <c r="P153" s="64"/>
      <c r="Q153" s="64"/>
      <c r="R153" s="64"/>
      <c r="S153" s="64"/>
      <c r="T153" s="65"/>
      <c r="AT153" s="15" t="s">
        <v>136</v>
      </c>
      <c r="AU153" s="15" t="s">
        <v>83</v>
      </c>
    </row>
    <row r="154" spans="2:65" s="1" customFormat="1" ht="21.6" customHeight="1" x14ac:dyDescent="0.2">
      <c r="B154" s="32"/>
      <c r="C154" s="184" t="s">
        <v>165</v>
      </c>
      <c r="D154" s="184" t="s">
        <v>129</v>
      </c>
      <c r="E154" s="185" t="s">
        <v>166</v>
      </c>
      <c r="F154" s="186" t="s">
        <v>167</v>
      </c>
      <c r="G154" s="187" t="s">
        <v>168</v>
      </c>
      <c r="H154" s="188">
        <v>19.260000000000002</v>
      </c>
      <c r="I154" s="189"/>
      <c r="J154" s="190">
        <f>ROUND(I154*H154,2)</f>
        <v>0</v>
      </c>
      <c r="K154" s="186" t="s">
        <v>133</v>
      </c>
      <c r="L154" s="36"/>
      <c r="M154" s="191" t="s">
        <v>1</v>
      </c>
      <c r="N154" s="192" t="s">
        <v>41</v>
      </c>
      <c r="O154" s="64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AR154" s="195" t="s">
        <v>134</v>
      </c>
      <c r="AT154" s="195" t="s">
        <v>129</v>
      </c>
      <c r="AU154" s="195" t="s">
        <v>83</v>
      </c>
      <c r="AY154" s="15" t="s">
        <v>127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5" t="s">
        <v>81</v>
      </c>
      <c r="BK154" s="196">
        <f>ROUND(I154*H154,2)</f>
        <v>0</v>
      </c>
      <c r="BL154" s="15" t="s">
        <v>134</v>
      </c>
      <c r="BM154" s="195" t="s">
        <v>169</v>
      </c>
    </row>
    <row r="155" spans="2:65" s="1" customFormat="1" ht="29.25" x14ac:dyDescent="0.2">
      <c r="B155" s="32"/>
      <c r="C155" s="33"/>
      <c r="D155" s="197" t="s">
        <v>136</v>
      </c>
      <c r="E155" s="33"/>
      <c r="F155" s="198" t="s">
        <v>170</v>
      </c>
      <c r="G155" s="33"/>
      <c r="H155" s="33"/>
      <c r="I155" s="103"/>
      <c r="J155" s="33"/>
      <c r="K155" s="33"/>
      <c r="L155" s="36"/>
      <c r="M155" s="199"/>
      <c r="N155" s="64"/>
      <c r="O155" s="64"/>
      <c r="P155" s="64"/>
      <c r="Q155" s="64"/>
      <c r="R155" s="64"/>
      <c r="S155" s="64"/>
      <c r="T155" s="65"/>
      <c r="AT155" s="15" t="s">
        <v>136</v>
      </c>
      <c r="AU155" s="15" t="s">
        <v>83</v>
      </c>
    </row>
    <row r="156" spans="2:65" s="12" customFormat="1" ht="11.25" x14ac:dyDescent="0.2">
      <c r="B156" s="200"/>
      <c r="C156" s="201"/>
      <c r="D156" s="197" t="s">
        <v>138</v>
      </c>
      <c r="E156" s="201"/>
      <c r="F156" s="203" t="s">
        <v>171</v>
      </c>
      <c r="G156" s="201"/>
      <c r="H156" s="204">
        <v>19.260000000000002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138</v>
      </c>
      <c r="AU156" s="210" t="s">
        <v>83</v>
      </c>
      <c r="AV156" s="12" t="s">
        <v>83</v>
      </c>
      <c r="AW156" s="12" t="s">
        <v>4</v>
      </c>
      <c r="AX156" s="12" t="s">
        <v>81</v>
      </c>
      <c r="AY156" s="210" t="s">
        <v>127</v>
      </c>
    </row>
    <row r="157" spans="2:65" s="1" customFormat="1" ht="21.6" customHeight="1" x14ac:dyDescent="0.2">
      <c r="B157" s="32"/>
      <c r="C157" s="184" t="s">
        <v>172</v>
      </c>
      <c r="D157" s="184" t="s">
        <v>129</v>
      </c>
      <c r="E157" s="185" t="s">
        <v>173</v>
      </c>
      <c r="F157" s="186" t="s">
        <v>174</v>
      </c>
      <c r="G157" s="187" t="s">
        <v>142</v>
      </c>
      <c r="H157" s="188">
        <v>3.93</v>
      </c>
      <c r="I157" s="189"/>
      <c r="J157" s="190">
        <f>ROUND(I157*H157,2)</f>
        <v>0</v>
      </c>
      <c r="K157" s="186" t="s">
        <v>133</v>
      </c>
      <c r="L157" s="36"/>
      <c r="M157" s="191" t="s">
        <v>1</v>
      </c>
      <c r="N157" s="192" t="s">
        <v>41</v>
      </c>
      <c r="O157" s="64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AR157" s="195" t="s">
        <v>134</v>
      </c>
      <c r="AT157" s="195" t="s">
        <v>129</v>
      </c>
      <c r="AU157" s="195" t="s">
        <v>83</v>
      </c>
      <c r="AY157" s="15" t="s">
        <v>127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5" t="s">
        <v>81</v>
      </c>
      <c r="BK157" s="196">
        <f>ROUND(I157*H157,2)</f>
        <v>0</v>
      </c>
      <c r="BL157" s="15" t="s">
        <v>134</v>
      </c>
      <c r="BM157" s="195" t="s">
        <v>175</v>
      </c>
    </row>
    <row r="158" spans="2:65" s="1" customFormat="1" ht="29.25" x14ac:dyDescent="0.2">
      <c r="B158" s="32"/>
      <c r="C158" s="33"/>
      <c r="D158" s="197" t="s">
        <v>136</v>
      </c>
      <c r="E158" s="33"/>
      <c r="F158" s="198" t="s">
        <v>176</v>
      </c>
      <c r="G158" s="33"/>
      <c r="H158" s="33"/>
      <c r="I158" s="103"/>
      <c r="J158" s="33"/>
      <c r="K158" s="33"/>
      <c r="L158" s="36"/>
      <c r="M158" s="199"/>
      <c r="N158" s="64"/>
      <c r="O158" s="64"/>
      <c r="P158" s="64"/>
      <c r="Q158" s="64"/>
      <c r="R158" s="64"/>
      <c r="S158" s="64"/>
      <c r="T158" s="65"/>
      <c r="AT158" s="15" t="s">
        <v>136</v>
      </c>
      <c r="AU158" s="15" t="s">
        <v>83</v>
      </c>
    </row>
    <row r="159" spans="2:65" s="12" customFormat="1" ht="11.25" x14ac:dyDescent="0.2">
      <c r="B159" s="200"/>
      <c r="C159" s="201"/>
      <c r="D159" s="197" t="s">
        <v>138</v>
      </c>
      <c r="E159" s="202" t="s">
        <v>1</v>
      </c>
      <c r="F159" s="203" t="s">
        <v>177</v>
      </c>
      <c r="G159" s="201"/>
      <c r="H159" s="204">
        <v>3.93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138</v>
      </c>
      <c r="AU159" s="210" t="s">
        <v>83</v>
      </c>
      <c r="AV159" s="12" t="s">
        <v>83</v>
      </c>
      <c r="AW159" s="12" t="s">
        <v>31</v>
      </c>
      <c r="AX159" s="12" t="s">
        <v>81</v>
      </c>
      <c r="AY159" s="210" t="s">
        <v>127</v>
      </c>
    </row>
    <row r="160" spans="2:65" s="1" customFormat="1" ht="21.6" customHeight="1" x14ac:dyDescent="0.2">
      <c r="B160" s="32"/>
      <c r="C160" s="184" t="s">
        <v>178</v>
      </c>
      <c r="D160" s="184" t="s">
        <v>129</v>
      </c>
      <c r="E160" s="185" t="s">
        <v>179</v>
      </c>
      <c r="F160" s="186" t="s">
        <v>180</v>
      </c>
      <c r="G160" s="187" t="s">
        <v>142</v>
      </c>
      <c r="H160" s="188">
        <v>1.35</v>
      </c>
      <c r="I160" s="189"/>
      <c r="J160" s="190">
        <f>ROUND(I160*H160,2)</f>
        <v>0</v>
      </c>
      <c r="K160" s="186" t="s">
        <v>133</v>
      </c>
      <c r="L160" s="36"/>
      <c r="M160" s="191" t="s">
        <v>1</v>
      </c>
      <c r="N160" s="192" t="s">
        <v>41</v>
      </c>
      <c r="O160" s="64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AR160" s="195" t="s">
        <v>134</v>
      </c>
      <c r="AT160" s="195" t="s">
        <v>129</v>
      </c>
      <c r="AU160" s="195" t="s">
        <v>83</v>
      </c>
      <c r="AY160" s="15" t="s">
        <v>127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5" t="s">
        <v>81</v>
      </c>
      <c r="BK160" s="196">
        <f>ROUND(I160*H160,2)</f>
        <v>0</v>
      </c>
      <c r="BL160" s="15" t="s">
        <v>134</v>
      </c>
      <c r="BM160" s="195" t="s">
        <v>181</v>
      </c>
    </row>
    <row r="161" spans="2:65" s="1" customFormat="1" ht="39" x14ac:dyDescent="0.2">
      <c r="B161" s="32"/>
      <c r="C161" s="33"/>
      <c r="D161" s="197" t="s">
        <v>136</v>
      </c>
      <c r="E161" s="33"/>
      <c r="F161" s="198" t="s">
        <v>182</v>
      </c>
      <c r="G161" s="33"/>
      <c r="H161" s="33"/>
      <c r="I161" s="103"/>
      <c r="J161" s="33"/>
      <c r="K161" s="33"/>
      <c r="L161" s="36"/>
      <c r="M161" s="199"/>
      <c r="N161" s="64"/>
      <c r="O161" s="64"/>
      <c r="P161" s="64"/>
      <c r="Q161" s="64"/>
      <c r="R161" s="64"/>
      <c r="S161" s="64"/>
      <c r="T161" s="65"/>
      <c r="AT161" s="15" t="s">
        <v>136</v>
      </c>
      <c r="AU161" s="15" t="s">
        <v>83</v>
      </c>
    </row>
    <row r="162" spans="2:65" s="12" customFormat="1" ht="11.25" x14ac:dyDescent="0.2">
      <c r="B162" s="200"/>
      <c r="C162" s="201"/>
      <c r="D162" s="197" t="s">
        <v>138</v>
      </c>
      <c r="E162" s="202" t="s">
        <v>1</v>
      </c>
      <c r="F162" s="203" t="s">
        <v>183</v>
      </c>
      <c r="G162" s="201"/>
      <c r="H162" s="204">
        <v>1.35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138</v>
      </c>
      <c r="AU162" s="210" t="s">
        <v>83</v>
      </c>
      <c r="AV162" s="12" t="s">
        <v>83</v>
      </c>
      <c r="AW162" s="12" t="s">
        <v>31</v>
      </c>
      <c r="AX162" s="12" t="s">
        <v>81</v>
      </c>
      <c r="AY162" s="210" t="s">
        <v>127</v>
      </c>
    </row>
    <row r="163" spans="2:65" s="1" customFormat="1" ht="14.45" customHeight="1" x14ac:dyDescent="0.2">
      <c r="B163" s="32"/>
      <c r="C163" s="222" t="s">
        <v>184</v>
      </c>
      <c r="D163" s="222" t="s">
        <v>185</v>
      </c>
      <c r="E163" s="223" t="s">
        <v>186</v>
      </c>
      <c r="F163" s="224" t="s">
        <v>187</v>
      </c>
      <c r="G163" s="225" t="s">
        <v>168</v>
      </c>
      <c r="H163" s="226">
        <v>2.7</v>
      </c>
      <c r="I163" s="227"/>
      <c r="J163" s="228">
        <f>ROUND(I163*H163,2)</f>
        <v>0</v>
      </c>
      <c r="K163" s="224" t="s">
        <v>133</v>
      </c>
      <c r="L163" s="229"/>
      <c r="M163" s="230" t="s">
        <v>1</v>
      </c>
      <c r="N163" s="231" t="s">
        <v>41</v>
      </c>
      <c r="O163" s="64"/>
      <c r="P163" s="193">
        <f>O163*H163</f>
        <v>0</v>
      </c>
      <c r="Q163" s="193">
        <v>1</v>
      </c>
      <c r="R163" s="193">
        <f>Q163*H163</f>
        <v>2.7</v>
      </c>
      <c r="S163" s="193">
        <v>0</v>
      </c>
      <c r="T163" s="194">
        <f>S163*H163</f>
        <v>0</v>
      </c>
      <c r="AR163" s="195" t="s">
        <v>178</v>
      </c>
      <c r="AT163" s="195" t="s">
        <v>185</v>
      </c>
      <c r="AU163" s="195" t="s">
        <v>83</v>
      </c>
      <c r="AY163" s="15" t="s">
        <v>127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5" t="s">
        <v>81</v>
      </c>
      <c r="BK163" s="196">
        <f>ROUND(I163*H163,2)</f>
        <v>0</v>
      </c>
      <c r="BL163" s="15" t="s">
        <v>134</v>
      </c>
      <c r="BM163" s="195" t="s">
        <v>188</v>
      </c>
    </row>
    <row r="164" spans="2:65" s="1" customFormat="1" ht="11.25" x14ac:dyDescent="0.2">
      <c r="B164" s="32"/>
      <c r="C164" s="33"/>
      <c r="D164" s="197" t="s">
        <v>136</v>
      </c>
      <c r="E164" s="33"/>
      <c r="F164" s="198" t="s">
        <v>187</v>
      </c>
      <c r="G164" s="33"/>
      <c r="H164" s="33"/>
      <c r="I164" s="103"/>
      <c r="J164" s="33"/>
      <c r="K164" s="33"/>
      <c r="L164" s="36"/>
      <c r="M164" s="199"/>
      <c r="N164" s="64"/>
      <c r="O164" s="64"/>
      <c r="P164" s="64"/>
      <c r="Q164" s="64"/>
      <c r="R164" s="64"/>
      <c r="S164" s="64"/>
      <c r="T164" s="65"/>
      <c r="AT164" s="15" t="s">
        <v>136</v>
      </c>
      <c r="AU164" s="15" t="s">
        <v>83</v>
      </c>
    </row>
    <row r="165" spans="2:65" s="12" customFormat="1" ht="11.25" x14ac:dyDescent="0.2">
      <c r="B165" s="200"/>
      <c r="C165" s="201"/>
      <c r="D165" s="197" t="s">
        <v>138</v>
      </c>
      <c r="E165" s="201"/>
      <c r="F165" s="203" t="s">
        <v>189</v>
      </c>
      <c r="G165" s="201"/>
      <c r="H165" s="204">
        <v>2.7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138</v>
      </c>
      <c r="AU165" s="210" t="s">
        <v>83</v>
      </c>
      <c r="AV165" s="12" t="s">
        <v>83</v>
      </c>
      <c r="AW165" s="12" t="s">
        <v>4</v>
      </c>
      <c r="AX165" s="12" t="s">
        <v>81</v>
      </c>
      <c r="AY165" s="210" t="s">
        <v>127</v>
      </c>
    </row>
    <row r="166" spans="2:65" s="1" customFormat="1" ht="21.6" customHeight="1" x14ac:dyDescent="0.2">
      <c r="B166" s="32"/>
      <c r="C166" s="184" t="s">
        <v>190</v>
      </c>
      <c r="D166" s="184" t="s">
        <v>129</v>
      </c>
      <c r="E166" s="185" t="s">
        <v>191</v>
      </c>
      <c r="F166" s="186" t="s">
        <v>192</v>
      </c>
      <c r="G166" s="187" t="s">
        <v>132</v>
      </c>
      <c r="H166" s="188">
        <v>19</v>
      </c>
      <c r="I166" s="189"/>
      <c r="J166" s="190">
        <f>ROUND(I166*H166,2)</f>
        <v>0</v>
      </c>
      <c r="K166" s="186" t="s">
        <v>133</v>
      </c>
      <c r="L166" s="36"/>
      <c r="M166" s="191" t="s">
        <v>1</v>
      </c>
      <c r="N166" s="192" t="s">
        <v>41</v>
      </c>
      <c r="O166" s="64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AR166" s="195" t="s">
        <v>134</v>
      </c>
      <c r="AT166" s="195" t="s">
        <v>129</v>
      </c>
      <c r="AU166" s="195" t="s">
        <v>83</v>
      </c>
      <c r="AY166" s="15" t="s">
        <v>127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5" t="s">
        <v>81</v>
      </c>
      <c r="BK166" s="196">
        <f>ROUND(I166*H166,2)</f>
        <v>0</v>
      </c>
      <c r="BL166" s="15" t="s">
        <v>134</v>
      </c>
      <c r="BM166" s="195" t="s">
        <v>193</v>
      </c>
    </row>
    <row r="167" spans="2:65" s="1" customFormat="1" ht="29.25" x14ac:dyDescent="0.2">
      <c r="B167" s="32"/>
      <c r="C167" s="33"/>
      <c r="D167" s="197" t="s">
        <v>136</v>
      </c>
      <c r="E167" s="33"/>
      <c r="F167" s="198" t="s">
        <v>194</v>
      </c>
      <c r="G167" s="33"/>
      <c r="H167" s="33"/>
      <c r="I167" s="103"/>
      <c r="J167" s="33"/>
      <c r="K167" s="33"/>
      <c r="L167" s="36"/>
      <c r="M167" s="199"/>
      <c r="N167" s="64"/>
      <c r="O167" s="64"/>
      <c r="P167" s="64"/>
      <c r="Q167" s="64"/>
      <c r="R167" s="64"/>
      <c r="S167" s="64"/>
      <c r="T167" s="65"/>
      <c r="AT167" s="15" t="s">
        <v>136</v>
      </c>
      <c r="AU167" s="15" t="s">
        <v>83</v>
      </c>
    </row>
    <row r="168" spans="2:65" s="1" customFormat="1" ht="21.6" customHeight="1" x14ac:dyDescent="0.2">
      <c r="B168" s="32"/>
      <c r="C168" s="184" t="s">
        <v>195</v>
      </c>
      <c r="D168" s="184" t="s">
        <v>129</v>
      </c>
      <c r="E168" s="185" t="s">
        <v>196</v>
      </c>
      <c r="F168" s="186" t="s">
        <v>197</v>
      </c>
      <c r="G168" s="187" t="s">
        <v>132</v>
      </c>
      <c r="H168" s="188">
        <v>19</v>
      </c>
      <c r="I168" s="189"/>
      <c r="J168" s="190">
        <f>ROUND(I168*H168,2)</f>
        <v>0</v>
      </c>
      <c r="K168" s="186" t="s">
        <v>133</v>
      </c>
      <c r="L168" s="36"/>
      <c r="M168" s="191" t="s">
        <v>1</v>
      </c>
      <c r="N168" s="192" t="s">
        <v>41</v>
      </c>
      <c r="O168" s="64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AR168" s="195" t="s">
        <v>134</v>
      </c>
      <c r="AT168" s="195" t="s">
        <v>129</v>
      </c>
      <c r="AU168" s="195" t="s">
        <v>83</v>
      </c>
      <c r="AY168" s="15" t="s">
        <v>127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5" t="s">
        <v>81</v>
      </c>
      <c r="BK168" s="196">
        <f>ROUND(I168*H168,2)</f>
        <v>0</v>
      </c>
      <c r="BL168" s="15" t="s">
        <v>134</v>
      </c>
      <c r="BM168" s="195" t="s">
        <v>198</v>
      </c>
    </row>
    <row r="169" spans="2:65" s="1" customFormat="1" ht="29.25" x14ac:dyDescent="0.2">
      <c r="B169" s="32"/>
      <c r="C169" s="33"/>
      <c r="D169" s="197" t="s">
        <v>136</v>
      </c>
      <c r="E169" s="33"/>
      <c r="F169" s="198" t="s">
        <v>199</v>
      </c>
      <c r="G169" s="33"/>
      <c r="H169" s="33"/>
      <c r="I169" s="103"/>
      <c r="J169" s="33"/>
      <c r="K169" s="33"/>
      <c r="L169" s="36"/>
      <c r="M169" s="199"/>
      <c r="N169" s="64"/>
      <c r="O169" s="64"/>
      <c r="P169" s="64"/>
      <c r="Q169" s="64"/>
      <c r="R169" s="64"/>
      <c r="S169" s="64"/>
      <c r="T169" s="65"/>
      <c r="AT169" s="15" t="s">
        <v>136</v>
      </c>
      <c r="AU169" s="15" t="s">
        <v>83</v>
      </c>
    </row>
    <row r="170" spans="2:65" s="1" customFormat="1" ht="14.45" customHeight="1" x14ac:dyDescent="0.2">
      <c r="B170" s="32"/>
      <c r="C170" s="222" t="s">
        <v>200</v>
      </c>
      <c r="D170" s="222" t="s">
        <v>185</v>
      </c>
      <c r="E170" s="223" t="s">
        <v>201</v>
      </c>
      <c r="F170" s="224" t="s">
        <v>202</v>
      </c>
      <c r="G170" s="225" t="s">
        <v>203</v>
      </c>
      <c r="H170" s="226">
        <v>0.28499999999999998</v>
      </c>
      <c r="I170" s="227"/>
      <c r="J170" s="228">
        <f>ROUND(I170*H170,2)</f>
        <v>0</v>
      </c>
      <c r="K170" s="224" t="s">
        <v>133</v>
      </c>
      <c r="L170" s="229"/>
      <c r="M170" s="230" t="s">
        <v>1</v>
      </c>
      <c r="N170" s="231" t="s">
        <v>41</v>
      </c>
      <c r="O170" s="64"/>
      <c r="P170" s="193">
        <f>O170*H170</f>
        <v>0</v>
      </c>
      <c r="Q170" s="193">
        <v>1E-3</v>
      </c>
      <c r="R170" s="193">
        <f>Q170*H170</f>
        <v>2.8499999999999999E-4</v>
      </c>
      <c r="S170" s="193">
        <v>0</v>
      </c>
      <c r="T170" s="194">
        <f>S170*H170</f>
        <v>0</v>
      </c>
      <c r="AR170" s="195" t="s">
        <v>178</v>
      </c>
      <c r="AT170" s="195" t="s">
        <v>185</v>
      </c>
      <c r="AU170" s="195" t="s">
        <v>83</v>
      </c>
      <c r="AY170" s="15" t="s">
        <v>127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5" t="s">
        <v>81</v>
      </c>
      <c r="BK170" s="196">
        <f>ROUND(I170*H170,2)</f>
        <v>0</v>
      </c>
      <c r="BL170" s="15" t="s">
        <v>134</v>
      </c>
      <c r="BM170" s="195" t="s">
        <v>204</v>
      </c>
    </row>
    <row r="171" spans="2:65" s="1" customFormat="1" ht="11.25" x14ac:dyDescent="0.2">
      <c r="B171" s="32"/>
      <c r="C171" s="33"/>
      <c r="D171" s="197" t="s">
        <v>136</v>
      </c>
      <c r="E171" s="33"/>
      <c r="F171" s="198" t="s">
        <v>202</v>
      </c>
      <c r="G171" s="33"/>
      <c r="H171" s="33"/>
      <c r="I171" s="103"/>
      <c r="J171" s="33"/>
      <c r="K171" s="33"/>
      <c r="L171" s="36"/>
      <c r="M171" s="199"/>
      <c r="N171" s="64"/>
      <c r="O171" s="64"/>
      <c r="P171" s="64"/>
      <c r="Q171" s="64"/>
      <c r="R171" s="64"/>
      <c r="S171" s="64"/>
      <c r="T171" s="65"/>
      <c r="AT171" s="15" t="s">
        <v>136</v>
      </c>
      <c r="AU171" s="15" t="s">
        <v>83</v>
      </c>
    </row>
    <row r="172" spans="2:65" s="12" customFormat="1" ht="11.25" x14ac:dyDescent="0.2">
      <c r="B172" s="200"/>
      <c r="C172" s="201"/>
      <c r="D172" s="197" t="s">
        <v>138</v>
      </c>
      <c r="E172" s="201"/>
      <c r="F172" s="203" t="s">
        <v>205</v>
      </c>
      <c r="G172" s="201"/>
      <c r="H172" s="204">
        <v>0.28499999999999998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138</v>
      </c>
      <c r="AU172" s="210" t="s">
        <v>83</v>
      </c>
      <c r="AV172" s="12" t="s">
        <v>83</v>
      </c>
      <c r="AW172" s="12" t="s">
        <v>4</v>
      </c>
      <c r="AX172" s="12" t="s">
        <v>81</v>
      </c>
      <c r="AY172" s="210" t="s">
        <v>127</v>
      </c>
    </row>
    <row r="173" spans="2:65" s="1" customFormat="1" ht="21.6" customHeight="1" x14ac:dyDescent="0.2">
      <c r="B173" s="32"/>
      <c r="C173" s="184" t="s">
        <v>206</v>
      </c>
      <c r="D173" s="184" t="s">
        <v>129</v>
      </c>
      <c r="E173" s="185" t="s">
        <v>207</v>
      </c>
      <c r="F173" s="186" t="s">
        <v>208</v>
      </c>
      <c r="G173" s="187" t="s">
        <v>132</v>
      </c>
      <c r="H173" s="188">
        <v>40</v>
      </c>
      <c r="I173" s="189"/>
      <c r="J173" s="190">
        <f>ROUND(I173*H173,2)</f>
        <v>0</v>
      </c>
      <c r="K173" s="186" t="s">
        <v>133</v>
      </c>
      <c r="L173" s="36"/>
      <c r="M173" s="191" t="s">
        <v>1</v>
      </c>
      <c r="N173" s="192" t="s">
        <v>41</v>
      </c>
      <c r="O173" s="64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AR173" s="195" t="s">
        <v>134</v>
      </c>
      <c r="AT173" s="195" t="s">
        <v>129</v>
      </c>
      <c r="AU173" s="195" t="s">
        <v>83</v>
      </c>
      <c r="AY173" s="15" t="s">
        <v>127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5" t="s">
        <v>81</v>
      </c>
      <c r="BK173" s="196">
        <f>ROUND(I173*H173,2)</f>
        <v>0</v>
      </c>
      <c r="BL173" s="15" t="s">
        <v>134</v>
      </c>
      <c r="BM173" s="195" t="s">
        <v>209</v>
      </c>
    </row>
    <row r="174" spans="2:65" s="1" customFormat="1" ht="19.5" x14ac:dyDescent="0.2">
      <c r="B174" s="32"/>
      <c r="C174" s="33"/>
      <c r="D174" s="197" t="s">
        <v>136</v>
      </c>
      <c r="E174" s="33"/>
      <c r="F174" s="198" t="s">
        <v>210</v>
      </c>
      <c r="G174" s="33"/>
      <c r="H174" s="33"/>
      <c r="I174" s="103"/>
      <c r="J174" s="33"/>
      <c r="K174" s="33"/>
      <c r="L174" s="36"/>
      <c r="M174" s="199"/>
      <c r="N174" s="64"/>
      <c r="O174" s="64"/>
      <c r="P174" s="64"/>
      <c r="Q174" s="64"/>
      <c r="R174" s="64"/>
      <c r="S174" s="64"/>
      <c r="T174" s="65"/>
      <c r="AT174" s="15" t="s">
        <v>136</v>
      </c>
      <c r="AU174" s="15" t="s">
        <v>83</v>
      </c>
    </row>
    <row r="175" spans="2:65" s="11" customFormat="1" ht="22.9" customHeight="1" x14ac:dyDescent="0.2">
      <c r="B175" s="168"/>
      <c r="C175" s="169"/>
      <c r="D175" s="170" t="s">
        <v>75</v>
      </c>
      <c r="E175" s="182" t="s">
        <v>83</v>
      </c>
      <c r="F175" s="182" t="s">
        <v>211</v>
      </c>
      <c r="G175" s="169"/>
      <c r="H175" s="169"/>
      <c r="I175" s="172"/>
      <c r="J175" s="183">
        <f>BK175</f>
        <v>0</v>
      </c>
      <c r="K175" s="169"/>
      <c r="L175" s="174"/>
      <c r="M175" s="175"/>
      <c r="N175" s="176"/>
      <c r="O175" s="176"/>
      <c r="P175" s="177">
        <f>SUM(P176:P177)</f>
        <v>0</v>
      </c>
      <c r="Q175" s="176"/>
      <c r="R175" s="177">
        <f>SUM(R176:R177)</f>
        <v>1.4510399999999999</v>
      </c>
      <c r="S175" s="176"/>
      <c r="T175" s="178">
        <f>SUM(T176:T177)</f>
        <v>0</v>
      </c>
      <c r="AR175" s="179" t="s">
        <v>81</v>
      </c>
      <c r="AT175" s="180" t="s">
        <v>75</v>
      </c>
      <c r="AU175" s="180" t="s">
        <v>81</v>
      </c>
      <c r="AY175" s="179" t="s">
        <v>127</v>
      </c>
      <c r="BK175" s="181">
        <f>SUM(BK176:BK177)</f>
        <v>0</v>
      </c>
    </row>
    <row r="176" spans="2:65" s="1" customFormat="1" ht="32.450000000000003" customHeight="1" x14ac:dyDescent="0.2">
      <c r="B176" s="32"/>
      <c r="C176" s="184" t="s">
        <v>212</v>
      </c>
      <c r="D176" s="184" t="s">
        <v>129</v>
      </c>
      <c r="E176" s="185" t="s">
        <v>213</v>
      </c>
      <c r="F176" s="186" t="s">
        <v>214</v>
      </c>
      <c r="G176" s="187" t="s">
        <v>215</v>
      </c>
      <c r="H176" s="188">
        <v>6</v>
      </c>
      <c r="I176" s="189"/>
      <c r="J176" s="190">
        <f>ROUND(I176*H176,2)</f>
        <v>0</v>
      </c>
      <c r="K176" s="186" t="s">
        <v>133</v>
      </c>
      <c r="L176" s="36"/>
      <c r="M176" s="191" t="s">
        <v>1</v>
      </c>
      <c r="N176" s="192" t="s">
        <v>41</v>
      </c>
      <c r="O176" s="64"/>
      <c r="P176" s="193">
        <f>O176*H176</f>
        <v>0</v>
      </c>
      <c r="Q176" s="193">
        <v>0.24184</v>
      </c>
      <c r="R176" s="193">
        <f>Q176*H176</f>
        <v>1.4510399999999999</v>
      </c>
      <c r="S176" s="193">
        <v>0</v>
      </c>
      <c r="T176" s="194">
        <f>S176*H176</f>
        <v>0</v>
      </c>
      <c r="AR176" s="195" t="s">
        <v>134</v>
      </c>
      <c r="AT176" s="195" t="s">
        <v>129</v>
      </c>
      <c r="AU176" s="195" t="s">
        <v>83</v>
      </c>
      <c r="AY176" s="15" t="s">
        <v>127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5" t="s">
        <v>81</v>
      </c>
      <c r="BK176" s="196">
        <f>ROUND(I176*H176,2)</f>
        <v>0</v>
      </c>
      <c r="BL176" s="15" t="s">
        <v>134</v>
      </c>
      <c r="BM176" s="195" t="s">
        <v>216</v>
      </c>
    </row>
    <row r="177" spans="2:65" s="1" customFormat="1" ht="48.75" x14ac:dyDescent="0.2">
      <c r="B177" s="32"/>
      <c r="C177" s="33"/>
      <c r="D177" s="197" t="s">
        <v>136</v>
      </c>
      <c r="E177" s="33"/>
      <c r="F177" s="198" t="s">
        <v>217</v>
      </c>
      <c r="G177" s="33"/>
      <c r="H177" s="33"/>
      <c r="I177" s="103"/>
      <c r="J177" s="33"/>
      <c r="K177" s="33"/>
      <c r="L177" s="36"/>
      <c r="M177" s="199"/>
      <c r="N177" s="64"/>
      <c r="O177" s="64"/>
      <c r="P177" s="64"/>
      <c r="Q177" s="64"/>
      <c r="R177" s="64"/>
      <c r="S177" s="64"/>
      <c r="T177" s="65"/>
      <c r="AT177" s="15" t="s">
        <v>136</v>
      </c>
      <c r="AU177" s="15" t="s">
        <v>83</v>
      </c>
    </row>
    <row r="178" spans="2:65" s="11" customFormat="1" ht="22.9" customHeight="1" x14ac:dyDescent="0.2">
      <c r="B178" s="168"/>
      <c r="C178" s="169"/>
      <c r="D178" s="170" t="s">
        <v>75</v>
      </c>
      <c r="E178" s="182" t="s">
        <v>146</v>
      </c>
      <c r="F178" s="182" t="s">
        <v>218</v>
      </c>
      <c r="G178" s="169"/>
      <c r="H178" s="169"/>
      <c r="I178" s="172"/>
      <c r="J178" s="183">
        <f>BK178</f>
        <v>0</v>
      </c>
      <c r="K178" s="169"/>
      <c r="L178" s="174"/>
      <c r="M178" s="175"/>
      <c r="N178" s="176"/>
      <c r="O178" s="176"/>
      <c r="P178" s="177">
        <f>SUM(P179:P186)</f>
        <v>0</v>
      </c>
      <c r="Q178" s="176"/>
      <c r="R178" s="177">
        <f>SUM(R179:R186)</f>
        <v>1.4293107</v>
      </c>
      <c r="S178" s="176"/>
      <c r="T178" s="178">
        <f>SUM(T179:T186)</f>
        <v>0</v>
      </c>
      <c r="AR178" s="179" t="s">
        <v>81</v>
      </c>
      <c r="AT178" s="180" t="s">
        <v>75</v>
      </c>
      <c r="AU178" s="180" t="s">
        <v>81</v>
      </c>
      <c r="AY178" s="179" t="s">
        <v>127</v>
      </c>
      <c r="BK178" s="181">
        <f>SUM(BK179:BK186)</f>
        <v>0</v>
      </c>
    </row>
    <row r="179" spans="2:65" s="1" customFormat="1" ht="21.6" customHeight="1" x14ac:dyDescent="0.2">
      <c r="B179" s="32"/>
      <c r="C179" s="184" t="s">
        <v>8</v>
      </c>
      <c r="D179" s="184" t="s">
        <v>129</v>
      </c>
      <c r="E179" s="185" t="s">
        <v>219</v>
      </c>
      <c r="F179" s="186" t="s">
        <v>220</v>
      </c>
      <c r="G179" s="187" t="s">
        <v>221</v>
      </c>
      <c r="H179" s="188">
        <v>1</v>
      </c>
      <c r="I179" s="189"/>
      <c r="J179" s="190">
        <f>ROUND(I179*H179,2)</f>
        <v>0</v>
      </c>
      <c r="K179" s="186" t="s">
        <v>133</v>
      </c>
      <c r="L179" s="36"/>
      <c r="M179" s="191" t="s">
        <v>1</v>
      </c>
      <c r="N179" s="192" t="s">
        <v>41</v>
      </c>
      <c r="O179" s="64"/>
      <c r="P179" s="193">
        <f>O179*H179</f>
        <v>0</v>
      </c>
      <c r="Q179" s="193">
        <v>0.28977000000000003</v>
      </c>
      <c r="R179" s="193">
        <f>Q179*H179</f>
        <v>0.28977000000000003</v>
      </c>
      <c r="S179" s="193">
        <v>0</v>
      </c>
      <c r="T179" s="194">
        <f>S179*H179</f>
        <v>0</v>
      </c>
      <c r="AR179" s="195" t="s">
        <v>134</v>
      </c>
      <c r="AT179" s="195" t="s">
        <v>129</v>
      </c>
      <c r="AU179" s="195" t="s">
        <v>83</v>
      </c>
      <c r="AY179" s="15" t="s">
        <v>127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5" t="s">
        <v>81</v>
      </c>
      <c r="BK179" s="196">
        <f>ROUND(I179*H179,2)</f>
        <v>0</v>
      </c>
      <c r="BL179" s="15" t="s">
        <v>134</v>
      </c>
      <c r="BM179" s="195" t="s">
        <v>222</v>
      </c>
    </row>
    <row r="180" spans="2:65" s="1" customFormat="1" ht="19.5" x14ac:dyDescent="0.2">
      <c r="B180" s="32"/>
      <c r="C180" s="33"/>
      <c r="D180" s="197" t="s">
        <v>136</v>
      </c>
      <c r="E180" s="33"/>
      <c r="F180" s="198" t="s">
        <v>223</v>
      </c>
      <c r="G180" s="33"/>
      <c r="H180" s="33"/>
      <c r="I180" s="103"/>
      <c r="J180" s="33"/>
      <c r="K180" s="33"/>
      <c r="L180" s="36"/>
      <c r="M180" s="199"/>
      <c r="N180" s="64"/>
      <c r="O180" s="64"/>
      <c r="P180" s="64"/>
      <c r="Q180" s="64"/>
      <c r="R180" s="64"/>
      <c r="S180" s="64"/>
      <c r="T180" s="65"/>
      <c r="AT180" s="15" t="s">
        <v>136</v>
      </c>
      <c r="AU180" s="15" t="s">
        <v>83</v>
      </c>
    </row>
    <row r="181" spans="2:65" s="12" customFormat="1" ht="11.25" x14ac:dyDescent="0.2">
      <c r="B181" s="200"/>
      <c r="C181" s="201"/>
      <c r="D181" s="197" t="s">
        <v>138</v>
      </c>
      <c r="E181" s="202" t="s">
        <v>1</v>
      </c>
      <c r="F181" s="203" t="s">
        <v>224</v>
      </c>
      <c r="G181" s="201"/>
      <c r="H181" s="204">
        <v>1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138</v>
      </c>
      <c r="AU181" s="210" t="s">
        <v>83</v>
      </c>
      <c r="AV181" s="12" t="s">
        <v>83</v>
      </c>
      <c r="AW181" s="12" t="s">
        <v>31</v>
      </c>
      <c r="AX181" s="12" t="s">
        <v>81</v>
      </c>
      <c r="AY181" s="210" t="s">
        <v>127</v>
      </c>
    </row>
    <row r="182" spans="2:65" s="1" customFormat="1" ht="21.6" customHeight="1" x14ac:dyDescent="0.2">
      <c r="B182" s="32"/>
      <c r="C182" s="184" t="s">
        <v>225</v>
      </c>
      <c r="D182" s="184" t="s">
        <v>129</v>
      </c>
      <c r="E182" s="185" t="s">
        <v>226</v>
      </c>
      <c r="F182" s="186" t="s">
        <v>227</v>
      </c>
      <c r="G182" s="187" t="s">
        <v>142</v>
      </c>
      <c r="H182" s="188">
        <v>0.42299999999999999</v>
      </c>
      <c r="I182" s="189"/>
      <c r="J182" s="190">
        <f>ROUND(I182*H182,2)</f>
        <v>0</v>
      </c>
      <c r="K182" s="186" t="s">
        <v>133</v>
      </c>
      <c r="L182" s="36"/>
      <c r="M182" s="191" t="s">
        <v>1</v>
      </c>
      <c r="N182" s="192" t="s">
        <v>41</v>
      </c>
      <c r="O182" s="64"/>
      <c r="P182" s="193">
        <f>O182*H182</f>
        <v>0</v>
      </c>
      <c r="Q182" s="193">
        <v>2.5773000000000001</v>
      </c>
      <c r="R182" s="193">
        <f>Q182*H182</f>
        <v>1.0901978999999999</v>
      </c>
      <c r="S182" s="193">
        <v>0</v>
      </c>
      <c r="T182" s="194">
        <f>S182*H182</f>
        <v>0</v>
      </c>
      <c r="AR182" s="195" t="s">
        <v>134</v>
      </c>
      <c r="AT182" s="195" t="s">
        <v>129</v>
      </c>
      <c r="AU182" s="195" t="s">
        <v>83</v>
      </c>
      <c r="AY182" s="15" t="s">
        <v>127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15" t="s">
        <v>81</v>
      </c>
      <c r="BK182" s="196">
        <f>ROUND(I182*H182,2)</f>
        <v>0</v>
      </c>
      <c r="BL182" s="15" t="s">
        <v>134</v>
      </c>
      <c r="BM182" s="195" t="s">
        <v>228</v>
      </c>
    </row>
    <row r="183" spans="2:65" s="1" customFormat="1" ht="19.5" x14ac:dyDescent="0.2">
      <c r="B183" s="32"/>
      <c r="C183" s="33"/>
      <c r="D183" s="197" t="s">
        <v>136</v>
      </c>
      <c r="E183" s="33"/>
      <c r="F183" s="198" t="s">
        <v>229</v>
      </c>
      <c r="G183" s="33"/>
      <c r="H183" s="33"/>
      <c r="I183" s="103"/>
      <c r="J183" s="33"/>
      <c r="K183" s="33"/>
      <c r="L183" s="36"/>
      <c r="M183" s="199"/>
      <c r="N183" s="64"/>
      <c r="O183" s="64"/>
      <c r="P183" s="64"/>
      <c r="Q183" s="64"/>
      <c r="R183" s="64"/>
      <c r="S183" s="64"/>
      <c r="T183" s="65"/>
      <c r="AT183" s="15" t="s">
        <v>136</v>
      </c>
      <c r="AU183" s="15" t="s">
        <v>83</v>
      </c>
    </row>
    <row r="184" spans="2:65" s="12" customFormat="1" ht="11.25" x14ac:dyDescent="0.2">
      <c r="B184" s="200"/>
      <c r="C184" s="201"/>
      <c r="D184" s="197" t="s">
        <v>138</v>
      </c>
      <c r="E184" s="202" t="s">
        <v>1</v>
      </c>
      <c r="F184" s="203" t="s">
        <v>230</v>
      </c>
      <c r="G184" s="201"/>
      <c r="H184" s="204">
        <v>0.42299999999999999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138</v>
      </c>
      <c r="AU184" s="210" t="s">
        <v>83</v>
      </c>
      <c r="AV184" s="12" t="s">
        <v>83</v>
      </c>
      <c r="AW184" s="12" t="s">
        <v>31</v>
      </c>
      <c r="AX184" s="12" t="s">
        <v>81</v>
      </c>
      <c r="AY184" s="210" t="s">
        <v>127</v>
      </c>
    </row>
    <row r="185" spans="2:65" s="1" customFormat="1" ht="21.6" customHeight="1" x14ac:dyDescent="0.2">
      <c r="B185" s="32"/>
      <c r="C185" s="184" t="s">
        <v>231</v>
      </c>
      <c r="D185" s="184" t="s">
        <v>129</v>
      </c>
      <c r="E185" s="185" t="s">
        <v>232</v>
      </c>
      <c r="F185" s="186" t="s">
        <v>233</v>
      </c>
      <c r="G185" s="187" t="s">
        <v>215</v>
      </c>
      <c r="H185" s="188">
        <v>0.78</v>
      </c>
      <c r="I185" s="189"/>
      <c r="J185" s="190">
        <f>ROUND(I185*H185,2)</f>
        <v>0</v>
      </c>
      <c r="K185" s="186" t="s">
        <v>133</v>
      </c>
      <c r="L185" s="36"/>
      <c r="M185" s="191" t="s">
        <v>1</v>
      </c>
      <c r="N185" s="192" t="s">
        <v>41</v>
      </c>
      <c r="O185" s="64"/>
      <c r="P185" s="193">
        <f>O185*H185</f>
        <v>0</v>
      </c>
      <c r="Q185" s="193">
        <v>6.3259999999999997E-2</v>
      </c>
      <c r="R185" s="193">
        <f>Q185*H185</f>
        <v>4.9342799999999999E-2</v>
      </c>
      <c r="S185" s="193">
        <v>0</v>
      </c>
      <c r="T185" s="194">
        <f>S185*H185</f>
        <v>0</v>
      </c>
      <c r="AR185" s="195" t="s">
        <v>134</v>
      </c>
      <c r="AT185" s="195" t="s">
        <v>129</v>
      </c>
      <c r="AU185" s="195" t="s">
        <v>83</v>
      </c>
      <c r="AY185" s="15" t="s">
        <v>127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5" t="s">
        <v>81</v>
      </c>
      <c r="BK185" s="196">
        <f>ROUND(I185*H185,2)</f>
        <v>0</v>
      </c>
      <c r="BL185" s="15" t="s">
        <v>134</v>
      </c>
      <c r="BM185" s="195" t="s">
        <v>234</v>
      </c>
    </row>
    <row r="186" spans="2:65" s="1" customFormat="1" ht="19.5" x14ac:dyDescent="0.2">
      <c r="B186" s="32"/>
      <c r="C186" s="33"/>
      <c r="D186" s="197" t="s">
        <v>136</v>
      </c>
      <c r="E186" s="33"/>
      <c r="F186" s="198" t="s">
        <v>235</v>
      </c>
      <c r="G186" s="33"/>
      <c r="H186" s="33"/>
      <c r="I186" s="103"/>
      <c r="J186" s="33"/>
      <c r="K186" s="33"/>
      <c r="L186" s="36"/>
      <c r="M186" s="199"/>
      <c r="N186" s="64"/>
      <c r="O186" s="64"/>
      <c r="P186" s="64"/>
      <c r="Q186" s="64"/>
      <c r="R186" s="64"/>
      <c r="S186" s="64"/>
      <c r="T186" s="65"/>
      <c r="AT186" s="15" t="s">
        <v>136</v>
      </c>
      <c r="AU186" s="15" t="s">
        <v>83</v>
      </c>
    </row>
    <row r="187" spans="2:65" s="11" customFormat="1" ht="22.9" customHeight="1" x14ac:dyDescent="0.2">
      <c r="B187" s="168"/>
      <c r="C187" s="169"/>
      <c r="D187" s="170" t="s">
        <v>75</v>
      </c>
      <c r="E187" s="182" t="s">
        <v>160</v>
      </c>
      <c r="F187" s="182" t="s">
        <v>236</v>
      </c>
      <c r="G187" s="169"/>
      <c r="H187" s="169"/>
      <c r="I187" s="172"/>
      <c r="J187" s="183">
        <f>BK187</f>
        <v>0</v>
      </c>
      <c r="K187" s="169"/>
      <c r="L187" s="174"/>
      <c r="M187" s="175"/>
      <c r="N187" s="176"/>
      <c r="O187" s="176"/>
      <c r="P187" s="177">
        <f>SUM(P188:P194)</f>
        <v>0</v>
      </c>
      <c r="Q187" s="176"/>
      <c r="R187" s="177">
        <f>SUM(R188:R194)</f>
        <v>3.6912599999999998</v>
      </c>
      <c r="S187" s="176"/>
      <c r="T187" s="178">
        <f>SUM(T188:T194)</f>
        <v>0</v>
      </c>
      <c r="AR187" s="179" t="s">
        <v>81</v>
      </c>
      <c r="AT187" s="180" t="s">
        <v>75</v>
      </c>
      <c r="AU187" s="180" t="s">
        <v>81</v>
      </c>
      <c r="AY187" s="179" t="s">
        <v>127</v>
      </c>
      <c r="BK187" s="181">
        <f>SUM(BK188:BK194)</f>
        <v>0</v>
      </c>
    </row>
    <row r="188" spans="2:65" s="1" customFormat="1" ht="14.45" customHeight="1" x14ac:dyDescent="0.2">
      <c r="B188" s="32"/>
      <c r="C188" s="184" t="s">
        <v>237</v>
      </c>
      <c r="D188" s="184" t="s">
        <v>129</v>
      </c>
      <c r="E188" s="185" t="s">
        <v>238</v>
      </c>
      <c r="F188" s="186" t="s">
        <v>239</v>
      </c>
      <c r="G188" s="187" t="s">
        <v>132</v>
      </c>
      <c r="H188" s="188">
        <v>9</v>
      </c>
      <c r="I188" s="189"/>
      <c r="J188" s="190">
        <f>ROUND(I188*H188,2)</f>
        <v>0</v>
      </c>
      <c r="K188" s="186" t="s">
        <v>133</v>
      </c>
      <c r="L188" s="36"/>
      <c r="M188" s="191" t="s">
        <v>1</v>
      </c>
      <c r="N188" s="192" t="s">
        <v>41</v>
      </c>
      <c r="O188" s="64"/>
      <c r="P188" s="193">
        <f>O188*H188</f>
        <v>0</v>
      </c>
      <c r="Q188" s="193">
        <v>0</v>
      </c>
      <c r="R188" s="193">
        <f>Q188*H188</f>
        <v>0</v>
      </c>
      <c r="S188" s="193">
        <v>0</v>
      </c>
      <c r="T188" s="194">
        <f>S188*H188</f>
        <v>0</v>
      </c>
      <c r="AR188" s="195" t="s">
        <v>134</v>
      </c>
      <c r="AT188" s="195" t="s">
        <v>129</v>
      </c>
      <c r="AU188" s="195" t="s">
        <v>83</v>
      </c>
      <c r="AY188" s="15" t="s">
        <v>127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5" t="s">
        <v>81</v>
      </c>
      <c r="BK188" s="196">
        <f>ROUND(I188*H188,2)</f>
        <v>0</v>
      </c>
      <c r="BL188" s="15" t="s">
        <v>134</v>
      </c>
      <c r="BM188" s="195" t="s">
        <v>240</v>
      </c>
    </row>
    <row r="189" spans="2:65" s="1" customFormat="1" ht="19.5" x14ac:dyDescent="0.2">
      <c r="B189" s="32"/>
      <c r="C189" s="33"/>
      <c r="D189" s="197" t="s">
        <v>136</v>
      </c>
      <c r="E189" s="33"/>
      <c r="F189" s="198" t="s">
        <v>241</v>
      </c>
      <c r="G189" s="33"/>
      <c r="H189" s="33"/>
      <c r="I189" s="103"/>
      <c r="J189" s="33"/>
      <c r="K189" s="33"/>
      <c r="L189" s="36"/>
      <c r="M189" s="199"/>
      <c r="N189" s="64"/>
      <c r="O189" s="64"/>
      <c r="P189" s="64"/>
      <c r="Q189" s="64"/>
      <c r="R189" s="64"/>
      <c r="S189" s="64"/>
      <c r="T189" s="65"/>
      <c r="AT189" s="15" t="s">
        <v>136</v>
      </c>
      <c r="AU189" s="15" t="s">
        <v>83</v>
      </c>
    </row>
    <row r="190" spans="2:65" s="1" customFormat="1" ht="21.6" customHeight="1" x14ac:dyDescent="0.2">
      <c r="B190" s="32"/>
      <c r="C190" s="184" t="s">
        <v>242</v>
      </c>
      <c r="D190" s="184" t="s">
        <v>129</v>
      </c>
      <c r="E190" s="185" t="s">
        <v>243</v>
      </c>
      <c r="F190" s="186" t="s">
        <v>244</v>
      </c>
      <c r="G190" s="187" t="s">
        <v>132</v>
      </c>
      <c r="H190" s="188">
        <v>9</v>
      </c>
      <c r="I190" s="189"/>
      <c r="J190" s="190">
        <f>ROUND(I190*H190,2)</f>
        <v>0</v>
      </c>
      <c r="K190" s="186" t="s">
        <v>133</v>
      </c>
      <c r="L190" s="36"/>
      <c r="M190" s="191" t="s">
        <v>1</v>
      </c>
      <c r="N190" s="192" t="s">
        <v>41</v>
      </c>
      <c r="O190" s="64"/>
      <c r="P190" s="193">
        <f>O190*H190</f>
        <v>0</v>
      </c>
      <c r="Q190" s="193">
        <v>0.1837</v>
      </c>
      <c r="R190" s="193">
        <f>Q190*H190</f>
        <v>1.6533</v>
      </c>
      <c r="S190" s="193">
        <v>0</v>
      </c>
      <c r="T190" s="194">
        <f>S190*H190</f>
        <v>0</v>
      </c>
      <c r="AR190" s="195" t="s">
        <v>134</v>
      </c>
      <c r="AT190" s="195" t="s">
        <v>129</v>
      </c>
      <c r="AU190" s="195" t="s">
        <v>83</v>
      </c>
      <c r="AY190" s="15" t="s">
        <v>127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5" t="s">
        <v>81</v>
      </c>
      <c r="BK190" s="196">
        <f>ROUND(I190*H190,2)</f>
        <v>0</v>
      </c>
      <c r="BL190" s="15" t="s">
        <v>134</v>
      </c>
      <c r="BM190" s="195" t="s">
        <v>245</v>
      </c>
    </row>
    <row r="191" spans="2:65" s="1" customFormat="1" ht="39" x14ac:dyDescent="0.2">
      <c r="B191" s="32"/>
      <c r="C191" s="33"/>
      <c r="D191" s="197" t="s">
        <v>136</v>
      </c>
      <c r="E191" s="33"/>
      <c r="F191" s="198" t="s">
        <v>246</v>
      </c>
      <c r="G191" s="33"/>
      <c r="H191" s="33"/>
      <c r="I191" s="103"/>
      <c r="J191" s="33"/>
      <c r="K191" s="33"/>
      <c r="L191" s="36"/>
      <c r="M191" s="199"/>
      <c r="N191" s="64"/>
      <c r="O191" s="64"/>
      <c r="P191" s="64"/>
      <c r="Q191" s="64"/>
      <c r="R191" s="64"/>
      <c r="S191" s="64"/>
      <c r="T191" s="65"/>
      <c r="AT191" s="15" t="s">
        <v>136</v>
      </c>
      <c r="AU191" s="15" t="s">
        <v>83</v>
      </c>
    </row>
    <row r="192" spans="2:65" s="1" customFormat="1" ht="14.45" customHeight="1" x14ac:dyDescent="0.2">
      <c r="B192" s="32"/>
      <c r="C192" s="222" t="s">
        <v>247</v>
      </c>
      <c r="D192" s="222" t="s">
        <v>185</v>
      </c>
      <c r="E192" s="223" t="s">
        <v>248</v>
      </c>
      <c r="F192" s="224" t="s">
        <v>249</v>
      </c>
      <c r="G192" s="225" t="s">
        <v>132</v>
      </c>
      <c r="H192" s="226">
        <v>9.18</v>
      </c>
      <c r="I192" s="227"/>
      <c r="J192" s="228">
        <f>ROUND(I192*H192,2)</f>
        <v>0</v>
      </c>
      <c r="K192" s="224" t="s">
        <v>133</v>
      </c>
      <c r="L192" s="229"/>
      <c r="M192" s="230" t="s">
        <v>1</v>
      </c>
      <c r="N192" s="231" t="s">
        <v>41</v>
      </c>
      <c r="O192" s="64"/>
      <c r="P192" s="193">
        <f>O192*H192</f>
        <v>0</v>
      </c>
      <c r="Q192" s="193">
        <v>0.222</v>
      </c>
      <c r="R192" s="193">
        <f>Q192*H192</f>
        <v>2.03796</v>
      </c>
      <c r="S192" s="193">
        <v>0</v>
      </c>
      <c r="T192" s="194">
        <f>S192*H192</f>
        <v>0</v>
      </c>
      <c r="AR192" s="195" t="s">
        <v>178</v>
      </c>
      <c r="AT192" s="195" t="s">
        <v>185</v>
      </c>
      <c r="AU192" s="195" t="s">
        <v>83</v>
      </c>
      <c r="AY192" s="15" t="s">
        <v>127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5" t="s">
        <v>81</v>
      </c>
      <c r="BK192" s="196">
        <f>ROUND(I192*H192,2)</f>
        <v>0</v>
      </c>
      <c r="BL192" s="15" t="s">
        <v>134</v>
      </c>
      <c r="BM192" s="195" t="s">
        <v>250</v>
      </c>
    </row>
    <row r="193" spans="2:65" s="1" customFormat="1" ht="11.25" x14ac:dyDescent="0.2">
      <c r="B193" s="32"/>
      <c r="C193" s="33"/>
      <c r="D193" s="197" t="s">
        <v>136</v>
      </c>
      <c r="E193" s="33"/>
      <c r="F193" s="198" t="s">
        <v>249</v>
      </c>
      <c r="G193" s="33"/>
      <c r="H193" s="33"/>
      <c r="I193" s="103"/>
      <c r="J193" s="33"/>
      <c r="K193" s="33"/>
      <c r="L193" s="36"/>
      <c r="M193" s="199"/>
      <c r="N193" s="64"/>
      <c r="O193" s="64"/>
      <c r="P193" s="64"/>
      <c r="Q193" s="64"/>
      <c r="R193" s="64"/>
      <c r="S193" s="64"/>
      <c r="T193" s="65"/>
      <c r="AT193" s="15" t="s">
        <v>136</v>
      </c>
      <c r="AU193" s="15" t="s">
        <v>83</v>
      </c>
    </row>
    <row r="194" spans="2:65" s="12" customFormat="1" ht="11.25" x14ac:dyDescent="0.2">
      <c r="B194" s="200"/>
      <c r="C194" s="201"/>
      <c r="D194" s="197" t="s">
        <v>138</v>
      </c>
      <c r="E194" s="201"/>
      <c r="F194" s="203" t="s">
        <v>251</v>
      </c>
      <c r="G194" s="201"/>
      <c r="H194" s="204">
        <v>9.18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138</v>
      </c>
      <c r="AU194" s="210" t="s">
        <v>83</v>
      </c>
      <c r="AV194" s="12" t="s">
        <v>83</v>
      </c>
      <c r="AW194" s="12" t="s">
        <v>4</v>
      </c>
      <c r="AX194" s="12" t="s">
        <v>81</v>
      </c>
      <c r="AY194" s="210" t="s">
        <v>127</v>
      </c>
    </row>
    <row r="195" spans="2:65" s="11" customFormat="1" ht="22.9" customHeight="1" x14ac:dyDescent="0.2">
      <c r="B195" s="168"/>
      <c r="C195" s="169"/>
      <c r="D195" s="170" t="s">
        <v>75</v>
      </c>
      <c r="E195" s="182" t="s">
        <v>165</v>
      </c>
      <c r="F195" s="182" t="s">
        <v>252</v>
      </c>
      <c r="G195" s="169"/>
      <c r="H195" s="169"/>
      <c r="I195" s="172"/>
      <c r="J195" s="183">
        <f>BK195</f>
        <v>0</v>
      </c>
      <c r="K195" s="169"/>
      <c r="L195" s="174"/>
      <c r="M195" s="175"/>
      <c r="N195" s="176"/>
      <c r="O195" s="176"/>
      <c r="P195" s="177">
        <f>SUM(P196:P224)</f>
        <v>0</v>
      </c>
      <c r="Q195" s="176"/>
      <c r="R195" s="177">
        <f>SUM(R196:R224)</f>
        <v>8.8688792000000003</v>
      </c>
      <c r="S195" s="176"/>
      <c r="T195" s="178">
        <f>SUM(T196:T224)</f>
        <v>0</v>
      </c>
      <c r="AR195" s="179" t="s">
        <v>81</v>
      </c>
      <c r="AT195" s="180" t="s">
        <v>75</v>
      </c>
      <c r="AU195" s="180" t="s">
        <v>81</v>
      </c>
      <c r="AY195" s="179" t="s">
        <v>127</v>
      </c>
      <c r="BK195" s="181">
        <f>SUM(BK196:BK224)</f>
        <v>0</v>
      </c>
    </row>
    <row r="196" spans="2:65" s="1" customFormat="1" ht="21.6" customHeight="1" x14ac:dyDescent="0.2">
      <c r="B196" s="32"/>
      <c r="C196" s="184" t="s">
        <v>7</v>
      </c>
      <c r="D196" s="184" t="s">
        <v>129</v>
      </c>
      <c r="E196" s="185" t="s">
        <v>253</v>
      </c>
      <c r="F196" s="186" t="s">
        <v>254</v>
      </c>
      <c r="G196" s="187" t="s">
        <v>221</v>
      </c>
      <c r="H196" s="188">
        <v>2</v>
      </c>
      <c r="I196" s="189"/>
      <c r="J196" s="190">
        <f>ROUND(I196*H196,2)</f>
        <v>0</v>
      </c>
      <c r="K196" s="186" t="s">
        <v>133</v>
      </c>
      <c r="L196" s="36"/>
      <c r="M196" s="191" t="s">
        <v>1</v>
      </c>
      <c r="N196" s="192" t="s">
        <v>41</v>
      </c>
      <c r="O196" s="64"/>
      <c r="P196" s="193">
        <f>O196*H196</f>
        <v>0</v>
      </c>
      <c r="Q196" s="193">
        <v>3.7999999999999999E-2</v>
      </c>
      <c r="R196" s="193">
        <f>Q196*H196</f>
        <v>7.5999999999999998E-2</v>
      </c>
      <c r="S196" s="193">
        <v>0</v>
      </c>
      <c r="T196" s="194">
        <f>S196*H196</f>
        <v>0</v>
      </c>
      <c r="AR196" s="195" t="s">
        <v>134</v>
      </c>
      <c r="AT196" s="195" t="s">
        <v>129</v>
      </c>
      <c r="AU196" s="195" t="s">
        <v>83</v>
      </c>
      <c r="AY196" s="15" t="s">
        <v>127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15" t="s">
        <v>81</v>
      </c>
      <c r="BK196" s="196">
        <f>ROUND(I196*H196,2)</f>
        <v>0</v>
      </c>
      <c r="BL196" s="15" t="s">
        <v>134</v>
      </c>
      <c r="BM196" s="195" t="s">
        <v>255</v>
      </c>
    </row>
    <row r="197" spans="2:65" s="1" customFormat="1" ht="19.5" x14ac:dyDescent="0.2">
      <c r="B197" s="32"/>
      <c r="C197" s="33"/>
      <c r="D197" s="197" t="s">
        <v>136</v>
      </c>
      <c r="E197" s="33"/>
      <c r="F197" s="198" t="s">
        <v>256</v>
      </c>
      <c r="G197" s="33"/>
      <c r="H197" s="33"/>
      <c r="I197" s="103"/>
      <c r="J197" s="33"/>
      <c r="K197" s="33"/>
      <c r="L197" s="36"/>
      <c r="M197" s="199"/>
      <c r="N197" s="64"/>
      <c r="O197" s="64"/>
      <c r="P197" s="64"/>
      <c r="Q197" s="64"/>
      <c r="R197" s="64"/>
      <c r="S197" s="64"/>
      <c r="T197" s="65"/>
      <c r="AT197" s="15" t="s">
        <v>136</v>
      </c>
      <c r="AU197" s="15" t="s">
        <v>83</v>
      </c>
    </row>
    <row r="198" spans="2:65" s="1" customFormat="1" ht="21.6" customHeight="1" x14ac:dyDescent="0.2">
      <c r="B198" s="32"/>
      <c r="C198" s="184" t="s">
        <v>257</v>
      </c>
      <c r="D198" s="184" t="s">
        <v>129</v>
      </c>
      <c r="E198" s="185" t="s">
        <v>258</v>
      </c>
      <c r="F198" s="186" t="s">
        <v>259</v>
      </c>
      <c r="G198" s="187" t="s">
        <v>132</v>
      </c>
      <c r="H198" s="188">
        <v>3.0000000000000001E-3</v>
      </c>
      <c r="I198" s="189"/>
      <c r="J198" s="190">
        <f>ROUND(I198*H198,2)</f>
        <v>0</v>
      </c>
      <c r="K198" s="186" t="s">
        <v>133</v>
      </c>
      <c r="L198" s="36"/>
      <c r="M198" s="191" t="s">
        <v>1</v>
      </c>
      <c r="N198" s="192" t="s">
        <v>41</v>
      </c>
      <c r="O198" s="64"/>
      <c r="P198" s="193">
        <f>O198*H198</f>
        <v>0</v>
      </c>
      <c r="Q198" s="193">
        <v>3.8899999999999997E-2</v>
      </c>
      <c r="R198" s="193">
        <f>Q198*H198</f>
        <v>1.1669999999999999E-4</v>
      </c>
      <c r="S198" s="193">
        <v>0</v>
      </c>
      <c r="T198" s="194">
        <f>S198*H198</f>
        <v>0</v>
      </c>
      <c r="AR198" s="195" t="s">
        <v>134</v>
      </c>
      <c r="AT198" s="195" t="s">
        <v>129</v>
      </c>
      <c r="AU198" s="195" t="s">
        <v>83</v>
      </c>
      <c r="AY198" s="15" t="s">
        <v>127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5" t="s">
        <v>81</v>
      </c>
      <c r="BK198" s="196">
        <f>ROUND(I198*H198,2)</f>
        <v>0</v>
      </c>
      <c r="BL198" s="15" t="s">
        <v>134</v>
      </c>
      <c r="BM198" s="195" t="s">
        <v>260</v>
      </c>
    </row>
    <row r="199" spans="2:65" s="1" customFormat="1" ht="11.25" x14ac:dyDescent="0.2">
      <c r="B199" s="32"/>
      <c r="C199" s="33"/>
      <c r="D199" s="197" t="s">
        <v>136</v>
      </c>
      <c r="E199" s="33"/>
      <c r="F199" s="198" t="s">
        <v>261</v>
      </c>
      <c r="G199" s="33"/>
      <c r="H199" s="33"/>
      <c r="I199" s="103"/>
      <c r="J199" s="33"/>
      <c r="K199" s="33"/>
      <c r="L199" s="36"/>
      <c r="M199" s="199"/>
      <c r="N199" s="64"/>
      <c r="O199" s="64"/>
      <c r="P199" s="64"/>
      <c r="Q199" s="64"/>
      <c r="R199" s="64"/>
      <c r="S199" s="64"/>
      <c r="T199" s="65"/>
      <c r="AT199" s="15" t="s">
        <v>136</v>
      </c>
      <c r="AU199" s="15" t="s">
        <v>83</v>
      </c>
    </row>
    <row r="200" spans="2:65" s="12" customFormat="1" ht="11.25" x14ac:dyDescent="0.2">
      <c r="B200" s="200"/>
      <c r="C200" s="201"/>
      <c r="D200" s="197" t="s">
        <v>138</v>
      </c>
      <c r="E200" s="202" t="s">
        <v>1</v>
      </c>
      <c r="F200" s="203" t="s">
        <v>262</v>
      </c>
      <c r="G200" s="201"/>
      <c r="H200" s="204">
        <v>3.0000000000000001E-3</v>
      </c>
      <c r="I200" s="205"/>
      <c r="J200" s="201"/>
      <c r="K200" s="201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138</v>
      </c>
      <c r="AU200" s="210" t="s">
        <v>83</v>
      </c>
      <c r="AV200" s="12" t="s">
        <v>83</v>
      </c>
      <c r="AW200" s="12" t="s">
        <v>31</v>
      </c>
      <c r="AX200" s="12" t="s">
        <v>81</v>
      </c>
      <c r="AY200" s="210" t="s">
        <v>127</v>
      </c>
    </row>
    <row r="201" spans="2:65" s="1" customFormat="1" ht="14.45" customHeight="1" x14ac:dyDescent="0.2">
      <c r="B201" s="32"/>
      <c r="C201" s="184" t="s">
        <v>263</v>
      </c>
      <c r="D201" s="184" t="s">
        <v>129</v>
      </c>
      <c r="E201" s="185" t="s">
        <v>264</v>
      </c>
      <c r="F201" s="186" t="s">
        <v>265</v>
      </c>
      <c r="G201" s="187" t="s">
        <v>132</v>
      </c>
      <c r="H201" s="188">
        <v>300</v>
      </c>
      <c r="I201" s="189"/>
      <c r="J201" s="190">
        <f>ROUND(I201*H201,2)</f>
        <v>0</v>
      </c>
      <c r="K201" s="186" t="s">
        <v>133</v>
      </c>
      <c r="L201" s="36"/>
      <c r="M201" s="191" t="s">
        <v>1</v>
      </c>
      <c r="N201" s="192" t="s">
        <v>41</v>
      </c>
      <c r="O201" s="64"/>
      <c r="P201" s="193">
        <f>O201*H201</f>
        <v>0</v>
      </c>
      <c r="Q201" s="193">
        <v>0</v>
      </c>
      <c r="R201" s="193">
        <f>Q201*H201</f>
        <v>0</v>
      </c>
      <c r="S201" s="193">
        <v>0</v>
      </c>
      <c r="T201" s="194">
        <f>S201*H201</f>
        <v>0</v>
      </c>
      <c r="AR201" s="195" t="s">
        <v>134</v>
      </c>
      <c r="AT201" s="195" t="s">
        <v>129</v>
      </c>
      <c r="AU201" s="195" t="s">
        <v>83</v>
      </c>
      <c r="AY201" s="15" t="s">
        <v>127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5" t="s">
        <v>81</v>
      </c>
      <c r="BK201" s="196">
        <f>ROUND(I201*H201,2)</f>
        <v>0</v>
      </c>
      <c r="BL201" s="15" t="s">
        <v>134</v>
      </c>
      <c r="BM201" s="195" t="s">
        <v>266</v>
      </c>
    </row>
    <row r="202" spans="2:65" s="1" customFormat="1" ht="29.25" x14ac:dyDescent="0.2">
      <c r="B202" s="32"/>
      <c r="C202" s="33"/>
      <c r="D202" s="197" t="s">
        <v>136</v>
      </c>
      <c r="E202" s="33"/>
      <c r="F202" s="198" t="s">
        <v>267</v>
      </c>
      <c r="G202" s="33"/>
      <c r="H202" s="33"/>
      <c r="I202" s="103"/>
      <c r="J202" s="33"/>
      <c r="K202" s="33"/>
      <c r="L202" s="36"/>
      <c r="M202" s="199"/>
      <c r="N202" s="64"/>
      <c r="O202" s="64"/>
      <c r="P202" s="64"/>
      <c r="Q202" s="64"/>
      <c r="R202" s="64"/>
      <c r="S202" s="64"/>
      <c r="T202" s="65"/>
      <c r="AT202" s="15" t="s">
        <v>136</v>
      </c>
      <c r="AU202" s="15" t="s">
        <v>83</v>
      </c>
    </row>
    <row r="203" spans="2:65" s="12" customFormat="1" ht="11.25" x14ac:dyDescent="0.2">
      <c r="B203" s="200"/>
      <c r="C203" s="201"/>
      <c r="D203" s="197" t="s">
        <v>138</v>
      </c>
      <c r="E203" s="202" t="s">
        <v>1</v>
      </c>
      <c r="F203" s="203" t="s">
        <v>268</v>
      </c>
      <c r="G203" s="201"/>
      <c r="H203" s="204">
        <v>300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138</v>
      </c>
      <c r="AU203" s="210" t="s">
        <v>83</v>
      </c>
      <c r="AV203" s="12" t="s">
        <v>83</v>
      </c>
      <c r="AW203" s="12" t="s">
        <v>31</v>
      </c>
      <c r="AX203" s="12" t="s">
        <v>81</v>
      </c>
      <c r="AY203" s="210" t="s">
        <v>127</v>
      </c>
    </row>
    <row r="204" spans="2:65" s="1" customFormat="1" ht="21.6" customHeight="1" x14ac:dyDescent="0.2">
      <c r="B204" s="32"/>
      <c r="C204" s="184" t="s">
        <v>269</v>
      </c>
      <c r="D204" s="184" t="s">
        <v>129</v>
      </c>
      <c r="E204" s="185" t="s">
        <v>270</v>
      </c>
      <c r="F204" s="186" t="s">
        <v>271</v>
      </c>
      <c r="G204" s="187" t="s">
        <v>132</v>
      </c>
      <c r="H204" s="188">
        <v>150.614</v>
      </c>
      <c r="I204" s="189"/>
      <c r="J204" s="190">
        <f>ROUND(I204*H204,2)</f>
        <v>0</v>
      </c>
      <c r="K204" s="186" t="s">
        <v>133</v>
      </c>
      <c r="L204" s="36"/>
      <c r="M204" s="191" t="s">
        <v>1</v>
      </c>
      <c r="N204" s="192" t="s">
        <v>41</v>
      </c>
      <c r="O204" s="64"/>
      <c r="P204" s="193">
        <f>O204*H204</f>
        <v>0</v>
      </c>
      <c r="Q204" s="193">
        <v>0</v>
      </c>
      <c r="R204" s="193">
        <f>Q204*H204</f>
        <v>0</v>
      </c>
      <c r="S204" s="193">
        <v>0</v>
      </c>
      <c r="T204" s="194">
        <f>S204*H204</f>
        <v>0</v>
      </c>
      <c r="AR204" s="195" t="s">
        <v>134</v>
      </c>
      <c r="AT204" s="195" t="s">
        <v>129</v>
      </c>
      <c r="AU204" s="195" t="s">
        <v>83</v>
      </c>
      <c r="AY204" s="15" t="s">
        <v>127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5" t="s">
        <v>81</v>
      </c>
      <c r="BK204" s="196">
        <f>ROUND(I204*H204,2)</f>
        <v>0</v>
      </c>
      <c r="BL204" s="15" t="s">
        <v>134</v>
      </c>
      <c r="BM204" s="195" t="s">
        <v>272</v>
      </c>
    </row>
    <row r="205" spans="2:65" s="1" customFormat="1" ht="29.25" x14ac:dyDescent="0.2">
      <c r="B205" s="32"/>
      <c r="C205" s="33"/>
      <c r="D205" s="197" t="s">
        <v>136</v>
      </c>
      <c r="E205" s="33"/>
      <c r="F205" s="198" t="s">
        <v>273</v>
      </c>
      <c r="G205" s="33"/>
      <c r="H205" s="33"/>
      <c r="I205" s="103"/>
      <c r="J205" s="33"/>
      <c r="K205" s="33"/>
      <c r="L205" s="36"/>
      <c r="M205" s="199"/>
      <c r="N205" s="64"/>
      <c r="O205" s="64"/>
      <c r="P205" s="64"/>
      <c r="Q205" s="64"/>
      <c r="R205" s="64"/>
      <c r="S205" s="64"/>
      <c r="T205" s="65"/>
      <c r="AT205" s="15" t="s">
        <v>136</v>
      </c>
      <c r="AU205" s="15" t="s">
        <v>83</v>
      </c>
    </row>
    <row r="206" spans="2:65" s="12" customFormat="1" ht="11.25" x14ac:dyDescent="0.2">
      <c r="B206" s="200"/>
      <c r="C206" s="201"/>
      <c r="D206" s="197" t="s">
        <v>138</v>
      </c>
      <c r="E206" s="202" t="s">
        <v>1</v>
      </c>
      <c r="F206" s="203" t="s">
        <v>274</v>
      </c>
      <c r="G206" s="201"/>
      <c r="H206" s="204">
        <v>28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138</v>
      </c>
      <c r="AU206" s="210" t="s">
        <v>83</v>
      </c>
      <c r="AV206" s="12" t="s">
        <v>83</v>
      </c>
      <c r="AW206" s="12" t="s">
        <v>31</v>
      </c>
      <c r="AX206" s="12" t="s">
        <v>76</v>
      </c>
      <c r="AY206" s="210" t="s">
        <v>127</v>
      </c>
    </row>
    <row r="207" spans="2:65" s="12" customFormat="1" ht="11.25" x14ac:dyDescent="0.2">
      <c r="B207" s="200"/>
      <c r="C207" s="201"/>
      <c r="D207" s="197" t="s">
        <v>138</v>
      </c>
      <c r="E207" s="202" t="s">
        <v>1</v>
      </c>
      <c r="F207" s="203" t="s">
        <v>275</v>
      </c>
      <c r="G207" s="201"/>
      <c r="H207" s="204">
        <v>2.52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138</v>
      </c>
      <c r="AU207" s="210" t="s">
        <v>83</v>
      </c>
      <c r="AV207" s="12" t="s">
        <v>83</v>
      </c>
      <c r="AW207" s="12" t="s">
        <v>31</v>
      </c>
      <c r="AX207" s="12" t="s">
        <v>76</v>
      </c>
      <c r="AY207" s="210" t="s">
        <v>127</v>
      </c>
    </row>
    <row r="208" spans="2:65" s="12" customFormat="1" ht="22.5" x14ac:dyDescent="0.2">
      <c r="B208" s="200"/>
      <c r="C208" s="201"/>
      <c r="D208" s="197" t="s">
        <v>138</v>
      </c>
      <c r="E208" s="202" t="s">
        <v>1</v>
      </c>
      <c r="F208" s="203" t="s">
        <v>276</v>
      </c>
      <c r="G208" s="201"/>
      <c r="H208" s="204">
        <v>22.893999999999998</v>
      </c>
      <c r="I208" s="205"/>
      <c r="J208" s="201"/>
      <c r="K208" s="201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138</v>
      </c>
      <c r="AU208" s="210" t="s">
        <v>83</v>
      </c>
      <c r="AV208" s="12" t="s">
        <v>83</v>
      </c>
      <c r="AW208" s="12" t="s">
        <v>31</v>
      </c>
      <c r="AX208" s="12" t="s">
        <v>76</v>
      </c>
      <c r="AY208" s="210" t="s">
        <v>127</v>
      </c>
    </row>
    <row r="209" spans="2:65" s="12" customFormat="1" ht="11.25" x14ac:dyDescent="0.2">
      <c r="B209" s="200"/>
      <c r="C209" s="201"/>
      <c r="D209" s="197" t="s">
        <v>138</v>
      </c>
      <c r="E209" s="202" t="s">
        <v>1</v>
      </c>
      <c r="F209" s="203" t="s">
        <v>277</v>
      </c>
      <c r="G209" s="201"/>
      <c r="H209" s="204">
        <v>2.2000000000000002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138</v>
      </c>
      <c r="AU209" s="210" t="s">
        <v>83</v>
      </c>
      <c r="AV209" s="12" t="s">
        <v>83</v>
      </c>
      <c r="AW209" s="12" t="s">
        <v>31</v>
      </c>
      <c r="AX209" s="12" t="s">
        <v>76</v>
      </c>
      <c r="AY209" s="210" t="s">
        <v>127</v>
      </c>
    </row>
    <row r="210" spans="2:65" s="12" customFormat="1" ht="11.25" x14ac:dyDescent="0.2">
      <c r="B210" s="200"/>
      <c r="C210" s="201"/>
      <c r="D210" s="197" t="s">
        <v>138</v>
      </c>
      <c r="E210" s="202" t="s">
        <v>1</v>
      </c>
      <c r="F210" s="203" t="s">
        <v>278</v>
      </c>
      <c r="G210" s="201"/>
      <c r="H210" s="204">
        <v>95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138</v>
      </c>
      <c r="AU210" s="210" t="s">
        <v>83</v>
      </c>
      <c r="AV210" s="12" t="s">
        <v>83</v>
      </c>
      <c r="AW210" s="12" t="s">
        <v>31</v>
      </c>
      <c r="AX210" s="12" t="s">
        <v>76</v>
      </c>
      <c r="AY210" s="210" t="s">
        <v>127</v>
      </c>
    </row>
    <row r="211" spans="2:65" s="13" customFormat="1" ht="11.25" x14ac:dyDescent="0.2">
      <c r="B211" s="211"/>
      <c r="C211" s="212"/>
      <c r="D211" s="197" t="s">
        <v>138</v>
      </c>
      <c r="E211" s="213" t="s">
        <v>1</v>
      </c>
      <c r="F211" s="214" t="s">
        <v>154</v>
      </c>
      <c r="G211" s="212"/>
      <c r="H211" s="215">
        <v>150.614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138</v>
      </c>
      <c r="AU211" s="221" t="s">
        <v>83</v>
      </c>
      <c r="AV211" s="13" t="s">
        <v>134</v>
      </c>
      <c r="AW211" s="13" t="s">
        <v>31</v>
      </c>
      <c r="AX211" s="13" t="s">
        <v>81</v>
      </c>
      <c r="AY211" s="221" t="s">
        <v>127</v>
      </c>
    </row>
    <row r="212" spans="2:65" s="1" customFormat="1" ht="21.6" customHeight="1" x14ac:dyDescent="0.2">
      <c r="B212" s="32"/>
      <c r="C212" s="184" t="s">
        <v>279</v>
      </c>
      <c r="D212" s="184" t="s">
        <v>129</v>
      </c>
      <c r="E212" s="185" t="s">
        <v>280</v>
      </c>
      <c r="F212" s="186" t="s">
        <v>281</v>
      </c>
      <c r="G212" s="187" t="s">
        <v>132</v>
      </c>
      <c r="H212" s="188">
        <v>1.36</v>
      </c>
      <c r="I212" s="189"/>
      <c r="J212" s="190">
        <f>ROUND(I212*H212,2)</f>
        <v>0</v>
      </c>
      <c r="K212" s="186" t="s">
        <v>133</v>
      </c>
      <c r="L212" s="36"/>
      <c r="M212" s="191" t="s">
        <v>1</v>
      </c>
      <c r="N212" s="192" t="s">
        <v>41</v>
      </c>
      <c r="O212" s="64"/>
      <c r="P212" s="193">
        <f>O212*H212</f>
        <v>0</v>
      </c>
      <c r="Q212" s="193">
        <v>0.11</v>
      </c>
      <c r="R212" s="193">
        <f>Q212*H212</f>
        <v>0.14960000000000001</v>
      </c>
      <c r="S212" s="193">
        <v>0</v>
      </c>
      <c r="T212" s="194">
        <f>S212*H212</f>
        <v>0</v>
      </c>
      <c r="AR212" s="195" t="s">
        <v>134</v>
      </c>
      <c r="AT212" s="195" t="s">
        <v>129</v>
      </c>
      <c r="AU212" s="195" t="s">
        <v>83</v>
      </c>
      <c r="AY212" s="15" t="s">
        <v>127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15" t="s">
        <v>81</v>
      </c>
      <c r="BK212" s="196">
        <f>ROUND(I212*H212,2)</f>
        <v>0</v>
      </c>
      <c r="BL212" s="15" t="s">
        <v>134</v>
      </c>
      <c r="BM212" s="195" t="s">
        <v>282</v>
      </c>
    </row>
    <row r="213" spans="2:65" s="1" customFormat="1" ht="87.75" x14ac:dyDescent="0.2">
      <c r="B213" s="32"/>
      <c r="C213" s="33"/>
      <c r="D213" s="197" t="s">
        <v>136</v>
      </c>
      <c r="E213" s="33"/>
      <c r="F213" s="198" t="s">
        <v>283</v>
      </c>
      <c r="G213" s="33"/>
      <c r="H213" s="33"/>
      <c r="I213" s="103"/>
      <c r="J213" s="33"/>
      <c r="K213" s="33"/>
      <c r="L213" s="36"/>
      <c r="M213" s="199"/>
      <c r="N213" s="64"/>
      <c r="O213" s="64"/>
      <c r="P213" s="64"/>
      <c r="Q213" s="64"/>
      <c r="R213" s="64"/>
      <c r="S213" s="64"/>
      <c r="T213" s="65"/>
      <c r="AT213" s="15" t="s">
        <v>136</v>
      </c>
      <c r="AU213" s="15" t="s">
        <v>83</v>
      </c>
    </row>
    <row r="214" spans="2:65" s="1" customFormat="1" ht="21.6" customHeight="1" x14ac:dyDescent="0.2">
      <c r="B214" s="32"/>
      <c r="C214" s="184" t="s">
        <v>284</v>
      </c>
      <c r="D214" s="184" t="s">
        <v>129</v>
      </c>
      <c r="E214" s="185" t="s">
        <v>285</v>
      </c>
      <c r="F214" s="186" t="s">
        <v>286</v>
      </c>
      <c r="G214" s="187" t="s">
        <v>132</v>
      </c>
      <c r="H214" s="188">
        <v>18.125</v>
      </c>
      <c r="I214" s="189"/>
      <c r="J214" s="190">
        <f>ROUND(I214*H214,2)</f>
        <v>0</v>
      </c>
      <c r="K214" s="186" t="s">
        <v>133</v>
      </c>
      <c r="L214" s="36"/>
      <c r="M214" s="191" t="s">
        <v>1</v>
      </c>
      <c r="N214" s="192" t="s">
        <v>41</v>
      </c>
      <c r="O214" s="64"/>
      <c r="P214" s="193">
        <f>O214*H214</f>
        <v>0</v>
      </c>
      <c r="Q214" s="193">
        <v>0.1837</v>
      </c>
      <c r="R214" s="193">
        <f>Q214*H214</f>
        <v>3.3295625000000002</v>
      </c>
      <c r="S214" s="193">
        <v>0</v>
      </c>
      <c r="T214" s="194">
        <f>S214*H214</f>
        <v>0</v>
      </c>
      <c r="AR214" s="195" t="s">
        <v>134</v>
      </c>
      <c r="AT214" s="195" t="s">
        <v>129</v>
      </c>
      <c r="AU214" s="195" t="s">
        <v>83</v>
      </c>
      <c r="AY214" s="15" t="s">
        <v>127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15" t="s">
        <v>81</v>
      </c>
      <c r="BK214" s="196">
        <f>ROUND(I214*H214,2)</f>
        <v>0</v>
      </c>
      <c r="BL214" s="15" t="s">
        <v>134</v>
      </c>
      <c r="BM214" s="195" t="s">
        <v>287</v>
      </c>
    </row>
    <row r="215" spans="2:65" s="1" customFormat="1" ht="19.5" x14ac:dyDescent="0.2">
      <c r="B215" s="32"/>
      <c r="C215" s="33"/>
      <c r="D215" s="197" t="s">
        <v>136</v>
      </c>
      <c r="E215" s="33"/>
      <c r="F215" s="198" t="s">
        <v>288</v>
      </c>
      <c r="G215" s="33"/>
      <c r="H215" s="33"/>
      <c r="I215" s="103"/>
      <c r="J215" s="33"/>
      <c r="K215" s="33"/>
      <c r="L215" s="36"/>
      <c r="M215" s="199"/>
      <c r="N215" s="64"/>
      <c r="O215" s="64"/>
      <c r="P215" s="64"/>
      <c r="Q215" s="64"/>
      <c r="R215" s="64"/>
      <c r="S215" s="64"/>
      <c r="T215" s="65"/>
      <c r="AT215" s="15" t="s">
        <v>136</v>
      </c>
      <c r="AU215" s="15" t="s">
        <v>83</v>
      </c>
    </row>
    <row r="216" spans="2:65" s="1" customFormat="1" ht="21.6" customHeight="1" x14ac:dyDescent="0.2">
      <c r="B216" s="32"/>
      <c r="C216" s="184" t="s">
        <v>289</v>
      </c>
      <c r="D216" s="184" t="s">
        <v>129</v>
      </c>
      <c r="E216" s="185" t="s">
        <v>290</v>
      </c>
      <c r="F216" s="186" t="s">
        <v>291</v>
      </c>
      <c r="G216" s="187" t="s">
        <v>132</v>
      </c>
      <c r="H216" s="188">
        <v>18.125</v>
      </c>
      <c r="I216" s="189"/>
      <c r="J216" s="190">
        <f>ROUND(I216*H216,2)</f>
        <v>0</v>
      </c>
      <c r="K216" s="186" t="s">
        <v>133</v>
      </c>
      <c r="L216" s="36"/>
      <c r="M216" s="191" t="s">
        <v>1</v>
      </c>
      <c r="N216" s="192" t="s">
        <v>41</v>
      </c>
      <c r="O216" s="64"/>
      <c r="P216" s="193">
        <f>O216*H216</f>
        <v>0</v>
      </c>
      <c r="Q216" s="193">
        <v>0.29311999999999999</v>
      </c>
      <c r="R216" s="193">
        <f>Q216*H216</f>
        <v>5.3128000000000002</v>
      </c>
      <c r="S216" s="193">
        <v>0</v>
      </c>
      <c r="T216" s="194">
        <f>S216*H216</f>
        <v>0</v>
      </c>
      <c r="AR216" s="195" t="s">
        <v>134</v>
      </c>
      <c r="AT216" s="195" t="s">
        <v>129</v>
      </c>
      <c r="AU216" s="195" t="s">
        <v>83</v>
      </c>
      <c r="AY216" s="15" t="s">
        <v>127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15" t="s">
        <v>81</v>
      </c>
      <c r="BK216" s="196">
        <f>ROUND(I216*H216,2)</f>
        <v>0</v>
      </c>
      <c r="BL216" s="15" t="s">
        <v>134</v>
      </c>
      <c r="BM216" s="195" t="s">
        <v>292</v>
      </c>
    </row>
    <row r="217" spans="2:65" s="1" customFormat="1" ht="29.25" x14ac:dyDescent="0.2">
      <c r="B217" s="32"/>
      <c r="C217" s="33"/>
      <c r="D217" s="197" t="s">
        <v>136</v>
      </c>
      <c r="E217" s="33"/>
      <c r="F217" s="198" t="s">
        <v>293</v>
      </c>
      <c r="G217" s="33"/>
      <c r="H217" s="33"/>
      <c r="I217" s="103"/>
      <c r="J217" s="33"/>
      <c r="K217" s="33"/>
      <c r="L217" s="36"/>
      <c r="M217" s="199"/>
      <c r="N217" s="64"/>
      <c r="O217" s="64"/>
      <c r="P217" s="64"/>
      <c r="Q217" s="64"/>
      <c r="R217" s="64"/>
      <c r="S217" s="64"/>
      <c r="T217" s="65"/>
      <c r="AT217" s="15" t="s">
        <v>136</v>
      </c>
      <c r="AU217" s="15" t="s">
        <v>83</v>
      </c>
    </row>
    <row r="218" spans="2:65" s="12" customFormat="1" ht="11.25" x14ac:dyDescent="0.2">
      <c r="B218" s="200"/>
      <c r="C218" s="201"/>
      <c r="D218" s="197" t="s">
        <v>138</v>
      </c>
      <c r="E218" s="202" t="s">
        <v>1</v>
      </c>
      <c r="F218" s="203" t="s">
        <v>294</v>
      </c>
      <c r="G218" s="201"/>
      <c r="H218" s="204">
        <v>18.125</v>
      </c>
      <c r="I218" s="205"/>
      <c r="J218" s="201"/>
      <c r="K218" s="201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138</v>
      </c>
      <c r="AU218" s="210" t="s">
        <v>83</v>
      </c>
      <c r="AV218" s="12" t="s">
        <v>83</v>
      </c>
      <c r="AW218" s="12" t="s">
        <v>31</v>
      </c>
      <c r="AX218" s="12" t="s">
        <v>81</v>
      </c>
      <c r="AY218" s="210" t="s">
        <v>127</v>
      </c>
    </row>
    <row r="219" spans="2:65" s="1" customFormat="1" ht="21.6" customHeight="1" x14ac:dyDescent="0.2">
      <c r="B219" s="32"/>
      <c r="C219" s="184" t="s">
        <v>274</v>
      </c>
      <c r="D219" s="184" t="s">
        <v>129</v>
      </c>
      <c r="E219" s="185" t="s">
        <v>295</v>
      </c>
      <c r="F219" s="186" t="s">
        <v>296</v>
      </c>
      <c r="G219" s="187" t="s">
        <v>221</v>
      </c>
      <c r="H219" s="188">
        <v>4</v>
      </c>
      <c r="I219" s="189"/>
      <c r="J219" s="190">
        <f>ROUND(I219*H219,2)</f>
        <v>0</v>
      </c>
      <c r="K219" s="186" t="s">
        <v>133</v>
      </c>
      <c r="L219" s="36"/>
      <c r="M219" s="191" t="s">
        <v>1</v>
      </c>
      <c r="N219" s="192" t="s">
        <v>41</v>
      </c>
      <c r="O219" s="64"/>
      <c r="P219" s="193">
        <f>O219*H219</f>
        <v>0</v>
      </c>
      <c r="Q219" s="193">
        <v>0</v>
      </c>
      <c r="R219" s="193">
        <f>Q219*H219</f>
        <v>0</v>
      </c>
      <c r="S219" s="193">
        <v>0</v>
      </c>
      <c r="T219" s="194">
        <f>S219*H219</f>
        <v>0</v>
      </c>
      <c r="AR219" s="195" t="s">
        <v>134</v>
      </c>
      <c r="AT219" s="195" t="s">
        <v>129</v>
      </c>
      <c r="AU219" s="195" t="s">
        <v>83</v>
      </c>
      <c r="AY219" s="15" t="s">
        <v>127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15" t="s">
        <v>81</v>
      </c>
      <c r="BK219" s="196">
        <f>ROUND(I219*H219,2)</f>
        <v>0</v>
      </c>
      <c r="BL219" s="15" t="s">
        <v>134</v>
      </c>
      <c r="BM219" s="195" t="s">
        <v>297</v>
      </c>
    </row>
    <row r="220" spans="2:65" s="1" customFormat="1" ht="19.5" x14ac:dyDescent="0.2">
      <c r="B220" s="32"/>
      <c r="C220" s="33"/>
      <c r="D220" s="197" t="s">
        <v>136</v>
      </c>
      <c r="E220" s="33"/>
      <c r="F220" s="198" t="s">
        <v>298</v>
      </c>
      <c r="G220" s="33"/>
      <c r="H220" s="33"/>
      <c r="I220" s="103"/>
      <c r="J220" s="33"/>
      <c r="K220" s="33"/>
      <c r="L220" s="36"/>
      <c r="M220" s="199"/>
      <c r="N220" s="64"/>
      <c r="O220" s="64"/>
      <c r="P220" s="64"/>
      <c r="Q220" s="64"/>
      <c r="R220" s="64"/>
      <c r="S220" s="64"/>
      <c r="T220" s="65"/>
      <c r="AT220" s="15" t="s">
        <v>136</v>
      </c>
      <c r="AU220" s="15" t="s">
        <v>83</v>
      </c>
    </row>
    <row r="221" spans="2:65" s="1" customFormat="1" ht="21.6" customHeight="1" x14ac:dyDescent="0.2">
      <c r="B221" s="32"/>
      <c r="C221" s="222" t="s">
        <v>299</v>
      </c>
      <c r="D221" s="222" t="s">
        <v>185</v>
      </c>
      <c r="E221" s="223" t="s">
        <v>300</v>
      </c>
      <c r="F221" s="224" t="s">
        <v>301</v>
      </c>
      <c r="G221" s="225" t="s">
        <v>221</v>
      </c>
      <c r="H221" s="226">
        <v>4</v>
      </c>
      <c r="I221" s="227"/>
      <c r="J221" s="228">
        <f>ROUND(I221*H221,2)</f>
        <v>0</v>
      </c>
      <c r="K221" s="224" t="s">
        <v>133</v>
      </c>
      <c r="L221" s="229"/>
      <c r="M221" s="230" t="s">
        <v>1</v>
      </c>
      <c r="N221" s="231" t="s">
        <v>41</v>
      </c>
      <c r="O221" s="64"/>
      <c r="P221" s="193">
        <f>O221*H221</f>
        <v>0</v>
      </c>
      <c r="Q221" s="193">
        <v>2.0000000000000001E-4</v>
      </c>
      <c r="R221" s="193">
        <f>Q221*H221</f>
        <v>8.0000000000000004E-4</v>
      </c>
      <c r="S221" s="193">
        <v>0</v>
      </c>
      <c r="T221" s="194">
        <f>S221*H221</f>
        <v>0</v>
      </c>
      <c r="AR221" s="195" t="s">
        <v>178</v>
      </c>
      <c r="AT221" s="195" t="s">
        <v>185</v>
      </c>
      <c r="AU221" s="195" t="s">
        <v>83</v>
      </c>
      <c r="AY221" s="15" t="s">
        <v>127</v>
      </c>
      <c r="BE221" s="196">
        <f>IF(N221="základní",J221,0)</f>
        <v>0</v>
      </c>
      <c r="BF221" s="196">
        <f>IF(N221="snížená",J221,0)</f>
        <v>0</v>
      </c>
      <c r="BG221" s="196">
        <f>IF(N221="zákl. přenesená",J221,0)</f>
        <v>0</v>
      </c>
      <c r="BH221" s="196">
        <f>IF(N221="sníž. přenesená",J221,0)</f>
        <v>0</v>
      </c>
      <c r="BI221" s="196">
        <f>IF(N221="nulová",J221,0)</f>
        <v>0</v>
      </c>
      <c r="BJ221" s="15" t="s">
        <v>81</v>
      </c>
      <c r="BK221" s="196">
        <f>ROUND(I221*H221,2)</f>
        <v>0</v>
      </c>
      <c r="BL221" s="15" t="s">
        <v>134</v>
      </c>
      <c r="BM221" s="195" t="s">
        <v>302</v>
      </c>
    </row>
    <row r="222" spans="2:65" s="1" customFormat="1" ht="11.25" x14ac:dyDescent="0.2">
      <c r="B222" s="32"/>
      <c r="C222" s="33"/>
      <c r="D222" s="197" t="s">
        <v>136</v>
      </c>
      <c r="E222" s="33"/>
      <c r="F222" s="198" t="s">
        <v>301</v>
      </c>
      <c r="G222" s="33"/>
      <c r="H222" s="33"/>
      <c r="I222" s="103"/>
      <c r="J222" s="33"/>
      <c r="K222" s="33"/>
      <c r="L222" s="36"/>
      <c r="M222" s="199"/>
      <c r="N222" s="64"/>
      <c r="O222" s="64"/>
      <c r="P222" s="64"/>
      <c r="Q222" s="64"/>
      <c r="R222" s="64"/>
      <c r="S222" s="64"/>
      <c r="T222" s="65"/>
      <c r="AT222" s="15" t="s">
        <v>136</v>
      </c>
      <c r="AU222" s="15" t="s">
        <v>83</v>
      </c>
    </row>
    <row r="223" spans="2:65" s="1" customFormat="1" ht="21.6" customHeight="1" x14ac:dyDescent="0.2">
      <c r="B223" s="32"/>
      <c r="C223" s="184" t="s">
        <v>303</v>
      </c>
      <c r="D223" s="184" t="s">
        <v>129</v>
      </c>
      <c r="E223" s="185" t="s">
        <v>304</v>
      </c>
      <c r="F223" s="186" t="s">
        <v>305</v>
      </c>
      <c r="G223" s="187" t="s">
        <v>221</v>
      </c>
      <c r="H223" s="188">
        <v>7</v>
      </c>
      <c r="I223" s="189"/>
      <c r="J223" s="190">
        <f>ROUND(I223*H223,2)</f>
        <v>0</v>
      </c>
      <c r="K223" s="186" t="s">
        <v>133</v>
      </c>
      <c r="L223" s="36"/>
      <c r="M223" s="191" t="s">
        <v>1</v>
      </c>
      <c r="N223" s="192" t="s">
        <v>41</v>
      </c>
      <c r="O223" s="64"/>
      <c r="P223" s="193">
        <f>O223*H223</f>
        <v>0</v>
      </c>
      <c r="Q223" s="193">
        <v>0</v>
      </c>
      <c r="R223" s="193">
        <f>Q223*H223</f>
        <v>0</v>
      </c>
      <c r="S223" s="193">
        <v>0</v>
      </c>
      <c r="T223" s="194">
        <f>S223*H223</f>
        <v>0</v>
      </c>
      <c r="AR223" s="195" t="s">
        <v>134</v>
      </c>
      <c r="AT223" s="195" t="s">
        <v>129</v>
      </c>
      <c r="AU223" s="195" t="s">
        <v>83</v>
      </c>
      <c r="AY223" s="15" t="s">
        <v>127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5" t="s">
        <v>81</v>
      </c>
      <c r="BK223" s="196">
        <f>ROUND(I223*H223,2)</f>
        <v>0</v>
      </c>
      <c r="BL223" s="15" t="s">
        <v>134</v>
      </c>
      <c r="BM223" s="195" t="s">
        <v>306</v>
      </c>
    </row>
    <row r="224" spans="2:65" s="1" customFormat="1" ht="19.5" x14ac:dyDescent="0.2">
      <c r="B224" s="32"/>
      <c r="C224" s="33"/>
      <c r="D224" s="197" t="s">
        <v>136</v>
      </c>
      <c r="E224" s="33"/>
      <c r="F224" s="198" t="s">
        <v>307</v>
      </c>
      <c r="G224" s="33"/>
      <c r="H224" s="33"/>
      <c r="I224" s="103"/>
      <c r="J224" s="33"/>
      <c r="K224" s="33"/>
      <c r="L224" s="36"/>
      <c r="M224" s="199"/>
      <c r="N224" s="64"/>
      <c r="O224" s="64"/>
      <c r="P224" s="64"/>
      <c r="Q224" s="64"/>
      <c r="R224" s="64"/>
      <c r="S224" s="64"/>
      <c r="T224" s="65"/>
      <c r="AT224" s="15" t="s">
        <v>136</v>
      </c>
      <c r="AU224" s="15" t="s">
        <v>83</v>
      </c>
    </row>
    <row r="225" spans="2:65" s="11" customFormat="1" ht="22.9" customHeight="1" x14ac:dyDescent="0.2">
      <c r="B225" s="168"/>
      <c r="C225" s="169"/>
      <c r="D225" s="170" t="s">
        <v>75</v>
      </c>
      <c r="E225" s="182" t="s">
        <v>178</v>
      </c>
      <c r="F225" s="182" t="s">
        <v>308</v>
      </c>
      <c r="G225" s="169"/>
      <c r="H225" s="169"/>
      <c r="I225" s="172"/>
      <c r="J225" s="183">
        <f>BK225</f>
        <v>0</v>
      </c>
      <c r="K225" s="169"/>
      <c r="L225" s="174"/>
      <c r="M225" s="175"/>
      <c r="N225" s="176"/>
      <c r="O225" s="176"/>
      <c r="P225" s="177">
        <f>SUM(P226:P227)</f>
        <v>0</v>
      </c>
      <c r="Q225" s="176"/>
      <c r="R225" s="177">
        <f>SUM(R226:R227)</f>
        <v>1.2800000000000001E-3</v>
      </c>
      <c r="S225" s="176"/>
      <c r="T225" s="178">
        <f>SUM(T226:T227)</f>
        <v>0</v>
      </c>
      <c r="AR225" s="179" t="s">
        <v>81</v>
      </c>
      <c r="AT225" s="180" t="s">
        <v>75</v>
      </c>
      <c r="AU225" s="180" t="s">
        <v>81</v>
      </c>
      <c r="AY225" s="179" t="s">
        <v>127</v>
      </c>
      <c r="BK225" s="181">
        <f>SUM(BK226:BK227)</f>
        <v>0</v>
      </c>
    </row>
    <row r="226" spans="2:65" s="1" customFormat="1" ht="21.6" customHeight="1" x14ac:dyDescent="0.2">
      <c r="B226" s="32"/>
      <c r="C226" s="184" t="s">
        <v>309</v>
      </c>
      <c r="D226" s="184" t="s">
        <v>129</v>
      </c>
      <c r="E226" s="185" t="s">
        <v>310</v>
      </c>
      <c r="F226" s="186" t="s">
        <v>311</v>
      </c>
      <c r="G226" s="187" t="s">
        <v>215</v>
      </c>
      <c r="H226" s="188">
        <v>1</v>
      </c>
      <c r="I226" s="189"/>
      <c r="J226" s="190">
        <f>ROUND(I226*H226,2)</f>
        <v>0</v>
      </c>
      <c r="K226" s="186" t="s">
        <v>133</v>
      </c>
      <c r="L226" s="36"/>
      <c r="M226" s="191" t="s">
        <v>1</v>
      </c>
      <c r="N226" s="192" t="s">
        <v>41</v>
      </c>
      <c r="O226" s="64"/>
      <c r="P226" s="193">
        <f>O226*H226</f>
        <v>0</v>
      </c>
      <c r="Q226" s="193">
        <v>1.2800000000000001E-3</v>
      </c>
      <c r="R226" s="193">
        <f>Q226*H226</f>
        <v>1.2800000000000001E-3</v>
      </c>
      <c r="S226" s="193">
        <v>0</v>
      </c>
      <c r="T226" s="194">
        <f>S226*H226</f>
        <v>0</v>
      </c>
      <c r="AR226" s="195" t="s">
        <v>134</v>
      </c>
      <c r="AT226" s="195" t="s">
        <v>129</v>
      </c>
      <c r="AU226" s="195" t="s">
        <v>83</v>
      </c>
      <c r="AY226" s="15" t="s">
        <v>127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5" t="s">
        <v>81</v>
      </c>
      <c r="BK226" s="196">
        <f>ROUND(I226*H226,2)</f>
        <v>0</v>
      </c>
      <c r="BL226" s="15" t="s">
        <v>134</v>
      </c>
      <c r="BM226" s="195" t="s">
        <v>312</v>
      </c>
    </row>
    <row r="227" spans="2:65" s="1" customFormat="1" ht="29.25" x14ac:dyDescent="0.2">
      <c r="B227" s="32"/>
      <c r="C227" s="33"/>
      <c r="D227" s="197" t="s">
        <v>136</v>
      </c>
      <c r="E227" s="33"/>
      <c r="F227" s="198" t="s">
        <v>313</v>
      </c>
      <c r="G227" s="33"/>
      <c r="H227" s="33"/>
      <c r="I227" s="103"/>
      <c r="J227" s="33"/>
      <c r="K227" s="33"/>
      <c r="L227" s="36"/>
      <c r="M227" s="199"/>
      <c r="N227" s="64"/>
      <c r="O227" s="64"/>
      <c r="P227" s="64"/>
      <c r="Q227" s="64"/>
      <c r="R227" s="64"/>
      <c r="S227" s="64"/>
      <c r="T227" s="65"/>
      <c r="AT227" s="15" t="s">
        <v>136</v>
      </c>
      <c r="AU227" s="15" t="s">
        <v>83</v>
      </c>
    </row>
    <row r="228" spans="2:65" s="11" customFormat="1" ht="22.9" customHeight="1" x14ac:dyDescent="0.2">
      <c r="B228" s="168"/>
      <c r="C228" s="169"/>
      <c r="D228" s="170" t="s">
        <v>75</v>
      </c>
      <c r="E228" s="182" t="s">
        <v>184</v>
      </c>
      <c r="F228" s="182" t="s">
        <v>314</v>
      </c>
      <c r="G228" s="169"/>
      <c r="H228" s="169"/>
      <c r="I228" s="172"/>
      <c r="J228" s="183">
        <f>BK228</f>
        <v>0</v>
      </c>
      <c r="K228" s="169"/>
      <c r="L228" s="174"/>
      <c r="M228" s="175"/>
      <c r="N228" s="176"/>
      <c r="O228" s="176"/>
      <c r="P228" s="177">
        <f>SUM(P229:P353)</f>
        <v>0</v>
      </c>
      <c r="Q228" s="176"/>
      <c r="R228" s="177">
        <f>SUM(R229:R353)</f>
        <v>20.410412640000001</v>
      </c>
      <c r="S228" s="176"/>
      <c r="T228" s="178">
        <f>SUM(T229:T353)</f>
        <v>23.216479999999997</v>
      </c>
      <c r="AR228" s="179" t="s">
        <v>81</v>
      </c>
      <c r="AT228" s="180" t="s">
        <v>75</v>
      </c>
      <c r="AU228" s="180" t="s">
        <v>81</v>
      </c>
      <c r="AY228" s="179" t="s">
        <v>127</v>
      </c>
      <c r="BK228" s="181">
        <f>SUM(BK229:BK353)</f>
        <v>0</v>
      </c>
    </row>
    <row r="229" spans="2:65" s="1" customFormat="1" ht="21.6" customHeight="1" x14ac:dyDescent="0.2">
      <c r="B229" s="32"/>
      <c r="C229" s="184" t="s">
        <v>315</v>
      </c>
      <c r="D229" s="184" t="s">
        <v>129</v>
      </c>
      <c r="E229" s="185" t="s">
        <v>316</v>
      </c>
      <c r="F229" s="186" t="s">
        <v>317</v>
      </c>
      <c r="G229" s="187" t="s">
        <v>215</v>
      </c>
      <c r="H229" s="188">
        <v>16</v>
      </c>
      <c r="I229" s="189"/>
      <c r="J229" s="190">
        <f>ROUND(I229*H229,2)</f>
        <v>0</v>
      </c>
      <c r="K229" s="186" t="s">
        <v>133</v>
      </c>
      <c r="L229" s="36"/>
      <c r="M229" s="191" t="s">
        <v>1</v>
      </c>
      <c r="N229" s="192" t="s">
        <v>41</v>
      </c>
      <c r="O229" s="64"/>
      <c r="P229" s="193">
        <f>O229*H229</f>
        <v>0</v>
      </c>
      <c r="Q229" s="193">
        <v>0</v>
      </c>
      <c r="R229" s="193">
        <f>Q229*H229</f>
        <v>0</v>
      </c>
      <c r="S229" s="193">
        <v>0</v>
      </c>
      <c r="T229" s="194">
        <f>S229*H229</f>
        <v>0</v>
      </c>
      <c r="AR229" s="195" t="s">
        <v>134</v>
      </c>
      <c r="AT229" s="195" t="s">
        <v>129</v>
      </c>
      <c r="AU229" s="195" t="s">
        <v>83</v>
      </c>
      <c r="AY229" s="15" t="s">
        <v>127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5" t="s">
        <v>81</v>
      </c>
      <c r="BK229" s="196">
        <f>ROUND(I229*H229,2)</f>
        <v>0</v>
      </c>
      <c r="BL229" s="15" t="s">
        <v>134</v>
      </c>
      <c r="BM229" s="195" t="s">
        <v>318</v>
      </c>
    </row>
    <row r="230" spans="2:65" s="1" customFormat="1" ht="19.5" x14ac:dyDescent="0.2">
      <c r="B230" s="32"/>
      <c r="C230" s="33"/>
      <c r="D230" s="197" t="s">
        <v>136</v>
      </c>
      <c r="E230" s="33"/>
      <c r="F230" s="198" t="s">
        <v>319</v>
      </c>
      <c r="G230" s="33"/>
      <c r="H230" s="33"/>
      <c r="I230" s="103"/>
      <c r="J230" s="33"/>
      <c r="K230" s="33"/>
      <c r="L230" s="36"/>
      <c r="M230" s="199"/>
      <c r="N230" s="64"/>
      <c r="O230" s="64"/>
      <c r="P230" s="64"/>
      <c r="Q230" s="64"/>
      <c r="R230" s="64"/>
      <c r="S230" s="64"/>
      <c r="T230" s="65"/>
      <c r="AT230" s="15" t="s">
        <v>136</v>
      </c>
      <c r="AU230" s="15" t="s">
        <v>83</v>
      </c>
    </row>
    <row r="231" spans="2:65" s="1" customFormat="1" ht="21.6" customHeight="1" x14ac:dyDescent="0.2">
      <c r="B231" s="32"/>
      <c r="C231" s="184" t="s">
        <v>320</v>
      </c>
      <c r="D231" s="184" t="s">
        <v>129</v>
      </c>
      <c r="E231" s="185" t="s">
        <v>321</v>
      </c>
      <c r="F231" s="186" t="s">
        <v>322</v>
      </c>
      <c r="G231" s="187" t="s">
        <v>215</v>
      </c>
      <c r="H231" s="188">
        <v>9.5</v>
      </c>
      <c r="I231" s="189"/>
      <c r="J231" s="190">
        <f>ROUND(I231*H231,2)</f>
        <v>0</v>
      </c>
      <c r="K231" s="186" t="s">
        <v>133</v>
      </c>
      <c r="L231" s="36"/>
      <c r="M231" s="191" t="s">
        <v>1</v>
      </c>
      <c r="N231" s="192" t="s">
        <v>41</v>
      </c>
      <c r="O231" s="64"/>
      <c r="P231" s="193">
        <f>O231*H231</f>
        <v>0</v>
      </c>
      <c r="Q231" s="193">
        <v>0.29221000000000003</v>
      </c>
      <c r="R231" s="193">
        <f>Q231*H231</f>
        <v>2.7759950000000004</v>
      </c>
      <c r="S231" s="193">
        <v>0</v>
      </c>
      <c r="T231" s="194">
        <f>S231*H231</f>
        <v>0</v>
      </c>
      <c r="AR231" s="195" t="s">
        <v>134</v>
      </c>
      <c r="AT231" s="195" t="s">
        <v>129</v>
      </c>
      <c r="AU231" s="195" t="s">
        <v>83</v>
      </c>
      <c r="AY231" s="15" t="s">
        <v>127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5" t="s">
        <v>81</v>
      </c>
      <c r="BK231" s="196">
        <f>ROUND(I231*H231,2)</f>
        <v>0</v>
      </c>
      <c r="BL231" s="15" t="s">
        <v>134</v>
      </c>
      <c r="BM231" s="195" t="s">
        <v>323</v>
      </c>
    </row>
    <row r="232" spans="2:65" s="1" customFormat="1" ht="19.5" x14ac:dyDescent="0.2">
      <c r="B232" s="32"/>
      <c r="C232" s="33"/>
      <c r="D232" s="197" t="s">
        <v>136</v>
      </c>
      <c r="E232" s="33"/>
      <c r="F232" s="198" t="s">
        <v>324</v>
      </c>
      <c r="G232" s="33"/>
      <c r="H232" s="33"/>
      <c r="I232" s="103"/>
      <c r="J232" s="33"/>
      <c r="K232" s="33"/>
      <c r="L232" s="36"/>
      <c r="M232" s="199"/>
      <c r="N232" s="64"/>
      <c r="O232" s="64"/>
      <c r="P232" s="64"/>
      <c r="Q232" s="64"/>
      <c r="R232" s="64"/>
      <c r="S232" s="64"/>
      <c r="T232" s="65"/>
      <c r="AT232" s="15" t="s">
        <v>136</v>
      </c>
      <c r="AU232" s="15" t="s">
        <v>83</v>
      </c>
    </row>
    <row r="233" spans="2:65" s="1" customFormat="1" ht="21.6" customHeight="1" x14ac:dyDescent="0.2">
      <c r="B233" s="32"/>
      <c r="C233" s="222" t="s">
        <v>325</v>
      </c>
      <c r="D233" s="222" t="s">
        <v>185</v>
      </c>
      <c r="E233" s="223" t="s">
        <v>326</v>
      </c>
      <c r="F233" s="224" t="s">
        <v>327</v>
      </c>
      <c r="G233" s="225" t="s">
        <v>215</v>
      </c>
      <c r="H233" s="226">
        <v>9.5</v>
      </c>
      <c r="I233" s="227"/>
      <c r="J233" s="228">
        <f>ROUND(I233*H233,2)</f>
        <v>0</v>
      </c>
      <c r="K233" s="224" t="s">
        <v>133</v>
      </c>
      <c r="L233" s="229"/>
      <c r="M233" s="230" t="s">
        <v>1</v>
      </c>
      <c r="N233" s="231" t="s">
        <v>41</v>
      </c>
      <c r="O233" s="64"/>
      <c r="P233" s="193">
        <f>O233*H233</f>
        <v>0</v>
      </c>
      <c r="Q233" s="193">
        <v>1.5599999999999999E-2</v>
      </c>
      <c r="R233" s="193">
        <f>Q233*H233</f>
        <v>0.1482</v>
      </c>
      <c r="S233" s="193">
        <v>0</v>
      </c>
      <c r="T233" s="194">
        <f>S233*H233</f>
        <v>0</v>
      </c>
      <c r="AR233" s="195" t="s">
        <v>178</v>
      </c>
      <c r="AT233" s="195" t="s">
        <v>185</v>
      </c>
      <c r="AU233" s="195" t="s">
        <v>83</v>
      </c>
      <c r="AY233" s="15" t="s">
        <v>127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15" t="s">
        <v>81</v>
      </c>
      <c r="BK233" s="196">
        <f>ROUND(I233*H233,2)</f>
        <v>0</v>
      </c>
      <c r="BL233" s="15" t="s">
        <v>134</v>
      </c>
      <c r="BM233" s="195" t="s">
        <v>328</v>
      </c>
    </row>
    <row r="234" spans="2:65" s="1" customFormat="1" ht="19.5" x14ac:dyDescent="0.2">
      <c r="B234" s="32"/>
      <c r="C234" s="33"/>
      <c r="D234" s="197" t="s">
        <v>136</v>
      </c>
      <c r="E234" s="33"/>
      <c r="F234" s="198" t="s">
        <v>327</v>
      </c>
      <c r="G234" s="33"/>
      <c r="H234" s="33"/>
      <c r="I234" s="103"/>
      <c r="J234" s="33"/>
      <c r="K234" s="33"/>
      <c r="L234" s="36"/>
      <c r="M234" s="199"/>
      <c r="N234" s="64"/>
      <c r="O234" s="64"/>
      <c r="P234" s="64"/>
      <c r="Q234" s="64"/>
      <c r="R234" s="64"/>
      <c r="S234" s="64"/>
      <c r="T234" s="65"/>
      <c r="AT234" s="15" t="s">
        <v>136</v>
      </c>
      <c r="AU234" s="15" t="s">
        <v>83</v>
      </c>
    </row>
    <row r="235" spans="2:65" s="1" customFormat="1" ht="21.6" customHeight="1" x14ac:dyDescent="0.2">
      <c r="B235" s="32"/>
      <c r="C235" s="222" t="s">
        <v>329</v>
      </c>
      <c r="D235" s="222" t="s">
        <v>185</v>
      </c>
      <c r="E235" s="223" t="s">
        <v>330</v>
      </c>
      <c r="F235" s="224" t="s">
        <v>331</v>
      </c>
      <c r="G235" s="225" t="s">
        <v>221</v>
      </c>
      <c r="H235" s="226">
        <v>2</v>
      </c>
      <c r="I235" s="227"/>
      <c r="J235" s="228">
        <f>ROUND(I235*H235,2)</f>
        <v>0</v>
      </c>
      <c r="K235" s="224" t="s">
        <v>133</v>
      </c>
      <c r="L235" s="229"/>
      <c r="M235" s="230" t="s">
        <v>1</v>
      </c>
      <c r="N235" s="231" t="s">
        <v>41</v>
      </c>
      <c r="O235" s="64"/>
      <c r="P235" s="193">
        <f>O235*H235</f>
        <v>0</v>
      </c>
      <c r="Q235" s="193">
        <v>6.9999999999999999E-4</v>
      </c>
      <c r="R235" s="193">
        <f>Q235*H235</f>
        <v>1.4E-3</v>
      </c>
      <c r="S235" s="193">
        <v>0</v>
      </c>
      <c r="T235" s="194">
        <f>S235*H235</f>
        <v>0</v>
      </c>
      <c r="AR235" s="195" t="s">
        <v>178</v>
      </c>
      <c r="AT235" s="195" t="s">
        <v>185</v>
      </c>
      <c r="AU235" s="195" t="s">
        <v>83</v>
      </c>
      <c r="AY235" s="15" t="s">
        <v>127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5" t="s">
        <v>81</v>
      </c>
      <c r="BK235" s="196">
        <f>ROUND(I235*H235,2)</f>
        <v>0</v>
      </c>
      <c r="BL235" s="15" t="s">
        <v>134</v>
      </c>
      <c r="BM235" s="195" t="s">
        <v>332</v>
      </c>
    </row>
    <row r="236" spans="2:65" s="1" customFormat="1" ht="11.25" x14ac:dyDescent="0.2">
      <c r="B236" s="32"/>
      <c r="C236" s="33"/>
      <c r="D236" s="197" t="s">
        <v>136</v>
      </c>
      <c r="E236" s="33"/>
      <c r="F236" s="198" t="s">
        <v>331</v>
      </c>
      <c r="G236" s="33"/>
      <c r="H236" s="33"/>
      <c r="I236" s="103"/>
      <c r="J236" s="33"/>
      <c r="K236" s="33"/>
      <c r="L236" s="36"/>
      <c r="M236" s="199"/>
      <c r="N236" s="64"/>
      <c r="O236" s="64"/>
      <c r="P236" s="64"/>
      <c r="Q236" s="64"/>
      <c r="R236" s="64"/>
      <c r="S236" s="64"/>
      <c r="T236" s="65"/>
      <c r="AT236" s="15" t="s">
        <v>136</v>
      </c>
      <c r="AU236" s="15" t="s">
        <v>83</v>
      </c>
    </row>
    <row r="237" spans="2:65" s="1" customFormat="1" ht="21.6" customHeight="1" x14ac:dyDescent="0.2">
      <c r="B237" s="32"/>
      <c r="C237" s="222" t="s">
        <v>333</v>
      </c>
      <c r="D237" s="222" t="s">
        <v>185</v>
      </c>
      <c r="E237" s="223" t="s">
        <v>334</v>
      </c>
      <c r="F237" s="224" t="s">
        <v>335</v>
      </c>
      <c r="G237" s="225" t="s">
        <v>221</v>
      </c>
      <c r="H237" s="226">
        <v>1</v>
      </c>
      <c r="I237" s="227"/>
      <c r="J237" s="228">
        <f>ROUND(I237*H237,2)</f>
        <v>0</v>
      </c>
      <c r="K237" s="224" t="s">
        <v>133</v>
      </c>
      <c r="L237" s="229"/>
      <c r="M237" s="230" t="s">
        <v>1</v>
      </c>
      <c r="N237" s="231" t="s">
        <v>41</v>
      </c>
      <c r="O237" s="64"/>
      <c r="P237" s="193">
        <f>O237*H237</f>
        <v>0</v>
      </c>
      <c r="Q237" s="193">
        <v>1.3999999999999999E-4</v>
      </c>
      <c r="R237" s="193">
        <f>Q237*H237</f>
        <v>1.3999999999999999E-4</v>
      </c>
      <c r="S237" s="193">
        <v>0</v>
      </c>
      <c r="T237" s="194">
        <f>S237*H237</f>
        <v>0</v>
      </c>
      <c r="AR237" s="195" t="s">
        <v>178</v>
      </c>
      <c r="AT237" s="195" t="s">
        <v>185</v>
      </c>
      <c r="AU237" s="195" t="s">
        <v>83</v>
      </c>
      <c r="AY237" s="15" t="s">
        <v>127</v>
      </c>
      <c r="BE237" s="196">
        <f>IF(N237="základní",J237,0)</f>
        <v>0</v>
      </c>
      <c r="BF237" s="196">
        <f>IF(N237="snížená",J237,0)</f>
        <v>0</v>
      </c>
      <c r="BG237" s="196">
        <f>IF(N237="zákl. přenesená",J237,0)</f>
        <v>0</v>
      </c>
      <c r="BH237" s="196">
        <f>IF(N237="sníž. přenesená",J237,0)</f>
        <v>0</v>
      </c>
      <c r="BI237" s="196">
        <f>IF(N237="nulová",J237,0)</f>
        <v>0</v>
      </c>
      <c r="BJ237" s="15" t="s">
        <v>81</v>
      </c>
      <c r="BK237" s="196">
        <f>ROUND(I237*H237,2)</f>
        <v>0</v>
      </c>
      <c r="BL237" s="15" t="s">
        <v>134</v>
      </c>
      <c r="BM237" s="195" t="s">
        <v>336</v>
      </c>
    </row>
    <row r="238" spans="2:65" s="1" customFormat="1" ht="11.25" x14ac:dyDescent="0.2">
      <c r="B238" s="32"/>
      <c r="C238" s="33"/>
      <c r="D238" s="197" t="s">
        <v>136</v>
      </c>
      <c r="E238" s="33"/>
      <c r="F238" s="198" t="s">
        <v>335</v>
      </c>
      <c r="G238" s="33"/>
      <c r="H238" s="33"/>
      <c r="I238" s="103"/>
      <c r="J238" s="33"/>
      <c r="K238" s="33"/>
      <c r="L238" s="36"/>
      <c r="M238" s="199"/>
      <c r="N238" s="64"/>
      <c r="O238" s="64"/>
      <c r="P238" s="64"/>
      <c r="Q238" s="64"/>
      <c r="R238" s="64"/>
      <c r="S238" s="64"/>
      <c r="T238" s="65"/>
      <c r="AT238" s="15" t="s">
        <v>136</v>
      </c>
      <c r="AU238" s="15" t="s">
        <v>83</v>
      </c>
    </row>
    <row r="239" spans="2:65" s="1" customFormat="1" ht="21.6" customHeight="1" x14ac:dyDescent="0.2">
      <c r="B239" s="32"/>
      <c r="C239" s="222" t="s">
        <v>337</v>
      </c>
      <c r="D239" s="222" t="s">
        <v>185</v>
      </c>
      <c r="E239" s="223" t="s">
        <v>338</v>
      </c>
      <c r="F239" s="224" t="s">
        <v>339</v>
      </c>
      <c r="G239" s="225" t="s">
        <v>215</v>
      </c>
      <c r="H239" s="226">
        <v>9.5</v>
      </c>
      <c r="I239" s="227"/>
      <c r="J239" s="228">
        <f>ROUND(I239*H239,2)</f>
        <v>0</v>
      </c>
      <c r="K239" s="224" t="s">
        <v>133</v>
      </c>
      <c r="L239" s="229"/>
      <c r="M239" s="230" t="s">
        <v>1</v>
      </c>
      <c r="N239" s="231" t="s">
        <v>41</v>
      </c>
      <c r="O239" s="64"/>
      <c r="P239" s="193">
        <f>O239*H239</f>
        <v>0</v>
      </c>
      <c r="Q239" s="193">
        <v>3.5999999999999999E-3</v>
      </c>
      <c r="R239" s="193">
        <f>Q239*H239</f>
        <v>3.4200000000000001E-2</v>
      </c>
      <c r="S239" s="193">
        <v>0</v>
      </c>
      <c r="T239" s="194">
        <f>S239*H239</f>
        <v>0</v>
      </c>
      <c r="AR239" s="195" t="s">
        <v>178</v>
      </c>
      <c r="AT239" s="195" t="s">
        <v>185</v>
      </c>
      <c r="AU239" s="195" t="s">
        <v>83</v>
      </c>
      <c r="AY239" s="15" t="s">
        <v>127</v>
      </c>
      <c r="BE239" s="196">
        <f>IF(N239="základní",J239,0)</f>
        <v>0</v>
      </c>
      <c r="BF239" s="196">
        <f>IF(N239="snížená",J239,0)</f>
        <v>0</v>
      </c>
      <c r="BG239" s="196">
        <f>IF(N239="zákl. přenesená",J239,0)</f>
        <v>0</v>
      </c>
      <c r="BH239" s="196">
        <f>IF(N239="sníž. přenesená",J239,0)</f>
        <v>0</v>
      </c>
      <c r="BI239" s="196">
        <f>IF(N239="nulová",J239,0)</f>
        <v>0</v>
      </c>
      <c r="BJ239" s="15" t="s">
        <v>81</v>
      </c>
      <c r="BK239" s="196">
        <f>ROUND(I239*H239,2)</f>
        <v>0</v>
      </c>
      <c r="BL239" s="15" t="s">
        <v>134</v>
      </c>
      <c r="BM239" s="195" t="s">
        <v>340</v>
      </c>
    </row>
    <row r="240" spans="2:65" s="1" customFormat="1" ht="19.5" x14ac:dyDescent="0.2">
      <c r="B240" s="32"/>
      <c r="C240" s="33"/>
      <c r="D240" s="197" t="s">
        <v>136</v>
      </c>
      <c r="E240" s="33"/>
      <c r="F240" s="198" t="s">
        <v>339</v>
      </c>
      <c r="G240" s="33"/>
      <c r="H240" s="33"/>
      <c r="I240" s="103"/>
      <c r="J240" s="33"/>
      <c r="K240" s="33"/>
      <c r="L240" s="36"/>
      <c r="M240" s="199"/>
      <c r="N240" s="64"/>
      <c r="O240" s="64"/>
      <c r="P240" s="64"/>
      <c r="Q240" s="64"/>
      <c r="R240" s="64"/>
      <c r="S240" s="64"/>
      <c r="T240" s="65"/>
      <c r="AT240" s="15" t="s">
        <v>136</v>
      </c>
      <c r="AU240" s="15" t="s">
        <v>83</v>
      </c>
    </row>
    <row r="241" spans="2:65" s="1" customFormat="1" ht="21.6" customHeight="1" x14ac:dyDescent="0.2">
      <c r="B241" s="32"/>
      <c r="C241" s="184" t="s">
        <v>341</v>
      </c>
      <c r="D241" s="184" t="s">
        <v>129</v>
      </c>
      <c r="E241" s="185" t="s">
        <v>342</v>
      </c>
      <c r="F241" s="186" t="s">
        <v>343</v>
      </c>
      <c r="G241" s="187" t="s">
        <v>132</v>
      </c>
      <c r="H241" s="188">
        <v>486.48</v>
      </c>
      <c r="I241" s="189"/>
      <c r="J241" s="190">
        <f>ROUND(I241*H241,2)</f>
        <v>0</v>
      </c>
      <c r="K241" s="186" t="s">
        <v>133</v>
      </c>
      <c r="L241" s="36"/>
      <c r="M241" s="191" t="s">
        <v>1</v>
      </c>
      <c r="N241" s="192" t="s">
        <v>41</v>
      </c>
      <c r="O241" s="64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AR241" s="195" t="s">
        <v>134</v>
      </c>
      <c r="AT241" s="195" t="s">
        <v>129</v>
      </c>
      <c r="AU241" s="195" t="s">
        <v>83</v>
      </c>
      <c r="AY241" s="15" t="s">
        <v>127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5" t="s">
        <v>81</v>
      </c>
      <c r="BK241" s="196">
        <f>ROUND(I241*H241,2)</f>
        <v>0</v>
      </c>
      <c r="BL241" s="15" t="s">
        <v>134</v>
      </c>
      <c r="BM241" s="195" t="s">
        <v>344</v>
      </c>
    </row>
    <row r="242" spans="2:65" s="1" customFormat="1" ht="29.25" x14ac:dyDescent="0.2">
      <c r="B242" s="32"/>
      <c r="C242" s="33"/>
      <c r="D242" s="197" t="s">
        <v>136</v>
      </c>
      <c r="E242" s="33"/>
      <c r="F242" s="198" t="s">
        <v>345</v>
      </c>
      <c r="G242" s="33"/>
      <c r="H242" s="33"/>
      <c r="I242" s="103"/>
      <c r="J242" s="33"/>
      <c r="K242" s="33"/>
      <c r="L242" s="36"/>
      <c r="M242" s="199"/>
      <c r="N242" s="64"/>
      <c r="O242" s="64"/>
      <c r="P242" s="64"/>
      <c r="Q242" s="64"/>
      <c r="R242" s="64"/>
      <c r="S242" s="64"/>
      <c r="T242" s="65"/>
      <c r="AT242" s="15" t="s">
        <v>136</v>
      </c>
      <c r="AU242" s="15" t="s">
        <v>83</v>
      </c>
    </row>
    <row r="243" spans="2:65" s="12" customFormat="1" ht="11.25" x14ac:dyDescent="0.2">
      <c r="B243" s="200"/>
      <c r="C243" s="201"/>
      <c r="D243" s="197" t="s">
        <v>138</v>
      </c>
      <c r="E243" s="202" t="s">
        <v>1</v>
      </c>
      <c r="F243" s="203" t="s">
        <v>346</v>
      </c>
      <c r="G243" s="201"/>
      <c r="H243" s="204">
        <v>486.48</v>
      </c>
      <c r="I243" s="205"/>
      <c r="J243" s="201"/>
      <c r="K243" s="201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138</v>
      </c>
      <c r="AU243" s="210" t="s">
        <v>83</v>
      </c>
      <c r="AV243" s="12" t="s">
        <v>83</v>
      </c>
      <c r="AW243" s="12" t="s">
        <v>31</v>
      </c>
      <c r="AX243" s="12" t="s">
        <v>81</v>
      </c>
      <c r="AY243" s="210" t="s">
        <v>127</v>
      </c>
    </row>
    <row r="244" spans="2:65" s="1" customFormat="1" ht="32.450000000000003" customHeight="1" x14ac:dyDescent="0.2">
      <c r="B244" s="32"/>
      <c r="C244" s="184" t="s">
        <v>347</v>
      </c>
      <c r="D244" s="184" t="s">
        <v>129</v>
      </c>
      <c r="E244" s="185" t="s">
        <v>348</v>
      </c>
      <c r="F244" s="186" t="s">
        <v>349</v>
      </c>
      <c r="G244" s="187" t="s">
        <v>132</v>
      </c>
      <c r="H244" s="188">
        <v>58377.599999999999</v>
      </c>
      <c r="I244" s="189"/>
      <c r="J244" s="190">
        <f>ROUND(I244*H244,2)</f>
        <v>0</v>
      </c>
      <c r="K244" s="186" t="s">
        <v>133</v>
      </c>
      <c r="L244" s="36"/>
      <c r="M244" s="191" t="s">
        <v>1</v>
      </c>
      <c r="N244" s="192" t="s">
        <v>41</v>
      </c>
      <c r="O244" s="64"/>
      <c r="P244" s="193">
        <f>O244*H244</f>
        <v>0</v>
      </c>
      <c r="Q244" s="193">
        <v>0</v>
      </c>
      <c r="R244" s="193">
        <f>Q244*H244</f>
        <v>0</v>
      </c>
      <c r="S244" s="193">
        <v>0</v>
      </c>
      <c r="T244" s="194">
        <f>S244*H244</f>
        <v>0</v>
      </c>
      <c r="AR244" s="195" t="s">
        <v>134</v>
      </c>
      <c r="AT244" s="195" t="s">
        <v>129</v>
      </c>
      <c r="AU244" s="195" t="s">
        <v>83</v>
      </c>
      <c r="AY244" s="15" t="s">
        <v>127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15" t="s">
        <v>81</v>
      </c>
      <c r="BK244" s="196">
        <f>ROUND(I244*H244,2)</f>
        <v>0</v>
      </c>
      <c r="BL244" s="15" t="s">
        <v>134</v>
      </c>
      <c r="BM244" s="195" t="s">
        <v>350</v>
      </c>
    </row>
    <row r="245" spans="2:65" s="1" customFormat="1" ht="39" x14ac:dyDescent="0.2">
      <c r="B245" s="32"/>
      <c r="C245" s="33"/>
      <c r="D245" s="197" t="s">
        <v>136</v>
      </c>
      <c r="E245" s="33"/>
      <c r="F245" s="198" t="s">
        <v>351</v>
      </c>
      <c r="G245" s="33"/>
      <c r="H245" s="33"/>
      <c r="I245" s="103"/>
      <c r="J245" s="33"/>
      <c r="K245" s="33"/>
      <c r="L245" s="36"/>
      <c r="M245" s="199"/>
      <c r="N245" s="64"/>
      <c r="O245" s="64"/>
      <c r="P245" s="64"/>
      <c r="Q245" s="64"/>
      <c r="R245" s="64"/>
      <c r="S245" s="64"/>
      <c r="T245" s="65"/>
      <c r="AT245" s="15" t="s">
        <v>136</v>
      </c>
      <c r="AU245" s="15" t="s">
        <v>83</v>
      </c>
    </row>
    <row r="246" spans="2:65" s="12" customFormat="1" ht="11.25" x14ac:dyDescent="0.2">
      <c r="B246" s="200"/>
      <c r="C246" s="201"/>
      <c r="D246" s="197" t="s">
        <v>138</v>
      </c>
      <c r="E246" s="201"/>
      <c r="F246" s="203" t="s">
        <v>352</v>
      </c>
      <c r="G246" s="201"/>
      <c r="H246" s="204">
        <v>58377.599999999999</v>
      </c>
      <c r="I246" s="205"/>
      <c r="J246" s="201"/>
      <c r="K246" s="201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138</v>
      </c>
      <c r="AU246" s="210" t="s">
        <v>83</v>
      </c>
      <c r="AV246" s="12" t="s">
        <v>83</v>
      </c>
      <c r="AW246" s="12" t="s">
        <v>4</v>
      </c>
      <c r="AX246" s="12" t="s">
        <v>81</v>
      </c>
      <c r="AY246" s="210" t="s">
        <v>127</v>
      </c>
    </row>
    <row r="247" spans="2:65" s="1" customFormat="1" ht="43.15" customHeight="1" x14ac:dyDescent="0.2">
      <c r="B247" s="32"/>
      <c r="C247" s="184" t="s">
        <v>353</v>
      </c>
      <c r="D247" s="184" t="s">
        <v>129</v>
      </c>
      <c r="E247" s="185" t="s">
        <v>354</v>
      </c>
      <c r="F247" s="186" t="s">
        <v>355</v>
      </c>
      <c r="G247" s="187" t="s">
        <v>132</v>
      </c>
      <c r="H247" s="188">
        <v>486.48</v>
      </c>
      <c r="I247" s="189"/>
      <c r="J247" s="190">
        <f>ROUND(I247*H247,2)</f>
        <v>0</v>
      </c>
      <c r="K247" s="186" t="s">
        <v>133</v>
      </c>
      <c r="L247" s="36"/>
      <c r="M247" s="191" t="s">
        <v>1</v>
      </c>
      <c r="N247" s="192" t="s">
        <v>41</v>
      </c>
      <c r="O247" s="64"/>
      <c r="P247" s="193">
        <f>O247*H247</f>
        <v>0</v>
      </c>
      <c r="Q247" s="193">
        <v>0</v>
      </c>
      <c r="R247" s="193">
        <f>Q247*H247</f>
        <v>0</v>
      </c>
      <c r="S247" s="193">
        <v>0</v>
      </c>
      <c r="T247" s="194">
        <f>S247*H247</f>
        <v>0</v>
      </c>
      <c r="AR247" s="195" t="s">
        <v>134</v>
      </c>
      <c r="AT247" s="195" t="s">
        <v>129</v>
      </c>
      <c r="AU247" s="195" t="s">
        <v>83</v>
      </c>
      <c r="AY247" s="15" t="s">
        <v>127</v>
      </c>
      <c r="BE247" s="196">
        <f>IF(N247="základní",J247,0)</f>
        <v>0</v>
      </c>
      <c r="BF247" s="196">
        <f>IF(N247="snížená",J247,0)</f>
        <v>0</v>
      </c>
      <c r="BG247" s="196">
        <f>IF(N247="zákl. přenesená",J247,0)</f>
        <v>0</v>
      </c>
      <c r="BH247" s="196">
        <f>IF(N247="sníž. přenesená",J247,0)</f>
        <v>0</v>
      </c>
      <c r="BI247" s="196">
        <f>IF(N247="nulová",J247,0)</f>
        <v>0</v>
      </c>
      <c r="BJ247" s="15" t="s">
        <v>81</v>
      </c>
      <c r="BK247" s="196">
        <f>ROUND(I247*H247,2)</f>
        <v>0</v>
      </c>
      <c r="BL247" s="15" t="s">
        <v>134</v>
      </c>
      <c r="BM247" s="195" t="s">
        <v>356</v>
      </c>
    </row>
    <row r="248" spans="2:65" s="1" customFormat="1" ht="29.25" x14ac:dyDescent="0.2">
      <c r="B248" s="32"/>
      <c r="C248" s="33"/>
      <c r="D248" s="197" t="s">
        <v>136</v>
      </c>
      <c r="E248" s="33"/>
      <c r="F248" s="198" t="s">
        <v>355</v>
      </c>
      <c r="G248" s="33"/>
      <c r="H248" s="33"/>
      <c r="I248" s="103"/>
      <c r="J248" s="33"/>
      <c r="K248" s="33"/>
      <c r="L248" s="36"/>
      <c r="M248" s="199"/>
      <c r="N248" s="64"/>
      <c r="O248" s="64"/>
      <c r="P248" s="64"/>
      <c r="Q248" s="64"/>
      <c r="R248" s="64"/>
      <c r="S248" s="64"/>
      <c r="T248" s="65"/>
      <c r="AT248" s="15" t="s">
        <v>136</v>
      </c>
      <c r="AU248" s="15" t="s">
        <v>83</v>
      </c>
    </row>
    <row r="249" spans="2:65" s="1" customFormat="1" ht="21.6" customHeight="1" x14ac:dyDescent="0.2">
      <c r="B249" s="32"/>
      <c r="C249" s="184" t="s">
        <v>357</v>
      </c>
      <c r="D249" s="184" t="s">
        <v>129</v>
      </c>
      <c r="E249" s="185" t="s">
        <v>358</v>
      </c>
      <c r="F249" s="186" t="s">
        <v>359</v>
      </c>
      <c r="G249" s="187" t="s">
        <v>132</v>
      </c>
      <c r="H249" s="188">
        <v>486.48</v>
      </c>
      <c r="I249" s="189"/>
      <c r="J249" s="190">
        <f>ROUND(I249*H249,2)</f>
        <v>0</v>
      </c>
      <c r="K249" s="186" t="s">
        <v>133</v>
      </c>
      <c r="L249" s="36"/>
      <c r="M249" s="191" t="s">
        <v>1</v>
      </c>
      <c r="N249" s="192" t="s">
        <v>41</v>
      </c>
      <c r="O249" s="64"/>
      <c r="P249" s="193">
        <f>O249*H249</f>
        <v>0</v>
      </c>
      <c r="Q249" s="193">
        <v>0</v>
      </c>
      <c r="R249" s="193">
        <f>Q249*H249</f>
        <v>0</v>
      </c>
      <c r="S249" s="193">
        <v>0</v>
      </c>
      <c r="T249" s="194">
        <f>S249*H249</f>
        <v>0</v>
      </c>
      <c r="AR249" s="195" t="s">
        <v>134</v>
      </c>
      <c r="AT249" s="195" t="s">
        <v>129</v>
      </c>
      <c r="AU249" s="195" t="s">
        <v>83</v>
      </c>
      <c r="AY249" s="15" t="s">
        <v>127</v>
      </c>
      <c r="BE249" s="196">
        <f>IF(N249="základní",J249,0)</f>
        <v>0</v>
      </c>
      <c r="BF249" s="196">
        <f>IF(N249="snížená",J249,0)</f>
        <v>0</v>
      </c>
      <c r="BG249" s="196">
        <f>IF(N249="zákl. přenesená",J249,0)</f>
        <v>0</v>
      </c>
      <c r="BH249" s="196">
        <f>IF(N249="sníž. přenesená",J249,0)</f>
        <v>0</v>
      </c>
      <c r="BI249" s="196">
        <f>IF(N249="nulová",J249,0)</f>
        <v>0</v>
      </c>
      <c r="BJ249" s="15" t="s">
        <v>81</v>
      </c>
      <c r="BK249" s="196">
        <f>ROUND(I249*H249,2)</f>
        <v>0</v>
      </c>
      <c r="BL249" s="15" t="s">
        <v>134</v>
      </c>
      <c r="BM249" s="195" t="s">
        <v>360</v>
      </c>
    </row>
    <row r="250" spans="2:65" s="1" customFormat="1" ht="19.5" x14ac:dyDescent="0.2">
      <c r="B250" s="32"/>
      <c r="C250" s="33"/>
      <c r="D250" s="197" t="s">
        <v>136</v>
      </c>
      <c r="E250" s="33"/>
      <c r="F250" s="198" t="s">
        <v>361</v>
      </c>
      <c r="G250" s="33"/>
      <c r="H250" s="33"/>
      <c r="I250" s="103"/>
      <c r="J250" s="33"/>
      <c r="K250" s="33"/>
      <c r="L250" s="36"/>
      <c r="M250" s="199"/>
      <c r="N250" s="64"/>
      <c r="O250" s="64"/>
      <c r="P250" s="64"/>
      <c r="Q250" s="64"/>
      <c r="R250" s="64"/>
      <c r="S250" s="64"/>
      <c r="T250" s="65"/>
      <c r="AT250" s="15" t="s">
        <v>136</v>
      </c>
      <c r="AU250" s="15" t="s">
        <v>83</v>
      </c>
    </row>
    <row r="251" spans="2:65" s="1" customFormat="1" ht="21.6" customHeight="1" x14ac:dyDescent="0.2">
      <c r="B251" s="32"/>
      <c r="C251" s="184" t="s">
        <v>362</v>
      </c>
      <c r="D251" s="184" t="s">
        <v>129</v>
      </c>
      <c r="E251" s="185" t="s">
        <v>363</v>
      </c>
      <c r="F251" s="186" t="s">
        <v>364</v>
      </c>
      <c r="G251" s="187" t="s">
        <v>132</v>
      </c>
      <c r="H251" s="188">
        <v>58377.599999999999</v>
      </c>
      <c r="I251" s="189"/>
      <c r="J251" s="190">
        <f>ROUND(I251*H251,2)</f>
        <v>0</v>
      </c>
      <c r="K251" s="186" t="s">
        <v>133</v>
      </c>
      <c r="L251" s="36"/>
      <c r="M251" s="191" t="s">
        <v>1</v>
      </c>
      <c r="N251" s="192" t="s">
        <v>41</v>
      </c>
      <c r="O251" s="64"/>
      <c r="P251" s="193">
        <f>O251*H251</f>
        <v>0</v>
      </c>
      <c r="Q251" s="193">
        <v>0</v>
      </c>
      <c r="R251" s="193">
        <f>Q251*H251</f>
        <v>0</v>
      </c>
      <c r="S251" s="193">
        <v>0</v>
      </c>
      <c r="T251" s="194">
        <f>S251*H251</f>
        <v>0</v>
      </c>
      <c r="AR251" s="195" t="s">
        <v>134</v>
      </c>
      <c r="AT251" s="195" t="s">
        <v>129</v>
      </c>
      <c r="AU251" s="195" t="s">
        <v>83</v>
      </c>
      <c r="AY251" s="15" t="s">
        <v>127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15" t="s">
        <v>81</v>
      </c>
      <c r="BK251" s="196">
        <f>ROUND(I251*H251,2)</f>
        <v>0</v>
      </c>
      <c r="BL251" s="15" t="s">
        <v>134</v>
      </c>
      <c r="BM251" s="195" t="s">
        <v>365</v>
      </c>
    </row>
    <row r="252" spans="2:65" s="1" customFormat="1" ht="19.5" x14ac:dyDescent="0.2">
      <c r="B252" s="32"/>
      <c r="C252" s="33"/>
      <c r="D252" s="197" t="s">
        <v>136</v>
      </c>
      <c r="E252" s="33"/>
      <c r="F252" s="198" t="s">
        <v>366</v>
      </c>
      <c r="G252" s="33"/>
      <c r="H252" s="33"/>
      <c r="I252" s="103"/>
      <c r="J252" s="33"/>
      <c r="K252" s="33"/>
      <c r="L252" s="36"/>
      <c r="M252" s="199"/>
      <c r="N252" s="64"/>
      <c r="O252" s="64"/>
      <c r="P252" s="64"/>
      <c r="Q252" s="64"/>
      <c r="R252" s="64"/>
      <c r="S252" s="64"/>
      <c r="T252" s="65"/>
      <c r="AT252" s="15" t="s">
        <v>136</v>
      </c>
      <c r="AU252" s="15" t="s">
        <v>83</v>
      </c>
    </row>
    <row r="253" spans="2:65" s="12" customFormat="1" ht="11.25" x14ac:dyDescent="0.2">
      <c r="B253" s="200"/>
      <c r="C253" s="201"/>
      <c r="D253" s="197" t="s">
        <v>138</v>
      </c>
      <c r="E253" s="201"/>
      <c r="F253" s="203" t="s">
        <v>352</v>
      </c>
      <c r="G253" s="201"/>
      <c r="H253" s="204">
        <v>58377.599999999999</v>
      </c>
      <c r="I253" s="205"/>
      <c r="J253" s="201"/>
      <c r="K253" s="201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138</v>
      </c>
      <c r="AU253" s="210" t="s">
        <v>83</v>
      </c>
      <c r="AV253" s="12" t="s">
        <v>83</v>
      </c>
      <c r="AW253" s="12" t="s">
        <v>4</v>
      </c>
      <c r="AX253" s="12" t="s">
        <v>81</v>
      </c>
      <c r="AY253" s="210" t="s">
        <v>127</v>
      </c>
    </row>
    <row r="254" spans="2:65" s="1" customFormat="1" ht="21.6" customHeight="1" x14ac:dyDescent="0.2">
      <c r="B254" s="32"/>
      <c r="C254" s="184" t="s">
        <v>367</v>
      </c>
      <c r="D254" s="184" t="s">
        <v>129</v>
      </c>
      <c r="E254" s="185" t="s">
        <v>368</v>
      </c>
      <c r="F254" s="186" t="s">
        <v>369</v>
      </c>
      <c r="G254" s="187" t="s">
        <v>132</v>
      </c>
      <c r="H254" s="188">
        <v>486.48</v>
      </c>
      <c r="I254" s="189"/>
      <c r="J254" s="190">
        <f>ROUND(I254*H254,2)</f>
        <v>0</v>
      </c>
      <c r="K254" s="186" t="s">
        <v>133</v>
      </c>
      <c r="L254" s="36"/>
      <c r="M254" s="191" t="s">
        <v>1</v>
      </c>
      <c r="N254" s="192" t="s">
        <v>41</v>
      </c>
      <c r="O254" s="64"/>
      <c r="P254" s="193">
        <f>O254*H254</f>
        <v>0</v>
      </c>
      <c r="Q254" s="193">
        <v>0</v>
      </c>
      <c r="R254" s="193">
        <f>Q254*H254</f>
        <v>0</v>
      </c>
      <c r="S254" s="193">
        <v>0</v>
      </c>
      <c r="T254" s="194">
        <f>S254*H254</f>
        <v>0</v>
      </c>
      <c r="AR254" s="195" t="s">
        <v>134</v>
      </c>
      <c r="AT254" s="195" t="s">
        <v>129</v>
      </c>
      <c r="AU254" s="195" t="s">
        <v>83</v>
      </c>
      <c r="AY254" s="15" t="s">
        <v>127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5" t="s">
        <v>81</v>
      </c>
      <c r="BK254" s="196">
        <f>ROUND(I254*H254,2)</f>
        <v>0</v>
      </c>
      <c r="BL254" s="15" t="s">
        <v>134</v>
      </c>
      <c r="BM254" s="195" t="s">
        <v>370</v>
      </c>
    </row>
    <row r="255" spans="2:65" s="1" customFormat="1" ht="19.5" x14ac:dyDescent="0.2">
      <c r="B255" s="32"/>
      <c r="C255" s="33"/>
      <c r="D255" s="197" t="s">
        <v>136</v>
      </c>
      <c r="E255" s="33"/>
      <c r="F255" s="198" t="s">
        <v>371</v>
      </c>
      <c r="G255" s="33"/>
      <c r="H255" s="33"/>
      <c r="I255" s="103"/>
      <c r="J255" s="33"/>
      <c r="K255" s="33"/>
      <c r="L255" s="36"/>
      <c r="M255" s="199"/>
      <c r="N255" s="64"/>
      <c r="O255" s="64"/>
      <c r="P255" s="64"/>
      <c r="Q255" s="64"/>
      <c r="R255" s="64"/>
      <c r="S255" s="64"/>
      <c r="T255" s="65"/>
      <c r="AT255" s="15" t="s">
        <v>136</v>
      </c>
      <c r="AU255" s="15" t="s">
        <v>83</v>
      </c>
    </row>
    <row r="256" spans="2:65" s="1" customFormat="1" ht="32.450000000000003" customHeight="1" x14ac:dyDescent="0.2">
      <c r="B256" s="32"/>
      <c r="C256" s="184" t="s">
        <v>372</v>
      </c>
      <c r="D256" s="184" t="s">
        <v>129</v>
      </c>
      <c r="E256" s="185" t="s">
        <v>373</v>
      </c>
      <c r="F256" s="186" t="s">
        <v>374</v>
      </c>
      <c r="G256" s="187" t="s">
        <v>132</v>
      </c>
      <c r="H256" s="188">
        <v>32.72</v>
      </c>
      <c r="I256" s="189"/>
      <c r="J256" s="190">
        <f>ROUND(I256*H256,2)</f>
        <v>0</v>
      </c>
      <c r="K256" s="186" t="s">
        <v>133</v>
      </c>
      <c r="L256" s="36"/>
      <c r="M256" s="191" t="s">
        <v>1</v>
      </c>
      <c r="N256" s="192" t="s">
        <v>41</v>
      </c>
      <c r="O256" s="64"/>
      <c r="P256" s="193">
        <f>O256*H256</f>
        <v>0</v>
      </c>
      <c r="Q256" s="193">
        <v>2.0000000000000002E-5</v>
      </c>
      <c r="R256" s="193">
        <f>Q256*H256</f>
        <v>6.5440000000000008E-4</v>
      </c>
      <c r="S256" s="193">
        <v>0</v>
      </c>
      <c r="T256" s="194">
        <f>S256*H256</f>
        <v>0</v>
      </c>
      <c r="AR256" s="195" t="s">
        <v>134</v>
      </c>
      <c r="AT256" s="195" t="s">
        <v>129</v>
      </c>
      <c r="AU256" s="195" t="s">
        <v>83</v>
      </c>
      <c r="AY256" s="15" t="s">
        <v>127</v>
      </c>
      <c r="BE256" s="196">
        <f>IF(N256="základní",J256,0)</f>
        <v>0</v>
      </c>
      <c r="BF256" s="196">
        <f>IF(N256="snížená",J256,0)</f>
        <v>0</v>
      </c>
      <c r="BG256" s="196">
        <f>IF(N256="zákl. přenesená",J256,0)</f>
        <v>0</v>
      </c>
      <c r="BH256" s="196">
        <f>IF(N256="sníž. přenesená",J256,0)</f>
        <v>0</v>
      </c>
      <c r="BI256" s="196">
        <f>IF(N256="nulová",J256,0)</f>
        <v>0</v>
      </c>
      <c r="BJ256" s="15" t="s">
        <v>81</v>
      </c>
      <c r="BK256" s="196">
        <f>ROUND(I256*H256,2)</f>
        <v>0</v>
      </c>
      <c r="BL256" s="15" t="s">
        <v>134</v>
      </c>
      <c r="BM256" s="195" t="s">
        <v>375</v>
      </c>
    </row>
    <row r="257" spans="2:65" s="1" customFormat="1" ht="29.25" x14ac:dyDescent="0.2">
      <c r="B257" s="32"/>
      <c r="C257" s="33"/>
      <c r="D257" s="197" t="s">
        <v>136</v>
      </c>
      <c r="E257" s="33"/>
      <c r="F257" s="198" t="s">
        <v>376</v>
      </c>
      <c r="G257" s="33"/>
      <c r="H257" s="33"/>
      <c r="I257" s="103"/>
      <c r="J257" s="33"/>
      <c r="K257" s="33"/>
      <c r="L257" s="36"/>
      <c r="M257" s="199"/>
      <c r="N257" s="64"/>
      <c r="O257" s="64"/>
      <c r="P257" s="64"/>
      <c r="Q257" s="64"/>
      <c r="R257" s="64"/>
      <c r="S257" s="64"/>
      <c r="T257" s="65"/>
      <c r="AT257" s="15" t="s">
        <v>136</v>
      </c>
      <c r="AU257" s="15" t="s">
        <v>83</v>
      </c>
    </row>
    <row r="258" spans="2:65" s="12" customFormat="1" ht="11.25" x14ac:dyDescent="0.2">
      <c r="B258" s="200"/>
      <c r="C258" s="201"/>
      <c r="D258" s="197" t="s">
        <v>138</v>
      </c>
      <c r="E258" s="202" t="s">
        <v>1</v>
      </c>
      <c r="F258" s="203" t="s">
        <v>274</v>
      </c>
      <c r="G258" s="201"/>
      <c r="H258" s="204">
        <v>28</v>
      </c>
      <c r="I258" s="205"/>
      <c r="J258" s="201"/>
      <c r="K258" s="201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138</v>
      </c>
      <c r="AU258" s="210" t="s">
        <v>83</v>
      </c>
      <c r="AV258" s="12" t="s">
        <v>83</v>
      </c>
      <c r="AW258" s="12" t="s">
        <v>31</v>
      </c>
      <c r="AX258" s="12" t="s">
        <v>76</v>
      </c>
      <c r="AY258" s="210" t="s">
        <v>127</v>
      </c>
    </row>
    <row r="259" spans="2:65" s="12" customFormat="1" ht="11.25" x14ac:dyDescent="0.2">
      <c r="B259" s="200"/>
      <c r="C259" s="201"/>
      <c r="D259" s="197" t="s">
        <v>138</v>
      </c>
      <c r="E259" s="202" t="s">
        <v>1</v>
      </c>
      <c r="F259" s="203" t="s">
        <v>275</v>
      </c>
      <c r="G259" s="201"/>
      <c r="H259" s="204">
        <v>2.52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138</v>
      </c>
      <c r="AU259" s="210" t="s">
        <v>83</v>
      </c>
      <c r="AV259" s="12" t="s">
        <v>83</v>
      </c>
      <c r="AW259" s="12" t="s">
        <v>31</v>
      </c>
      <c r="AX259" s="12" t="s">
        <v>76</v>
      </c>
      <c r="AY259" s="210" t="s">
        <v>127</v>
      </c>
    </row>
    <row r="260" spans="2:65" s="12" customFormat="1" ht="11.25" x14ac:dyDescent="0.2">
      <c r="B260" s="200"/>
      <c r="C260" s="201"/>
      <c r="D260" s="197" t="s">
        <v>138</v>
      </c>
      <c r="E260" s="202" t="s">
        <v>1</v>
      </c>
      <c r="F260" s="203" t="s">
        <v>277</v>
      </c>
      <c r="G260" s="201"/>
      <c r="H260" s="204">
        <v>2.2000000000000002</v>
      </c>
      <c r="I260" s="205"/>
      <c r="J260" s="201"/>
      <c r="K260" s="201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138</v>
      </c>
      <c r="AU260" s="210" t="s">
        <v>83</v>
      </c>
      <c r="AV260" s="12" t="s">
        <v>83</v>
      </c>
      <c r="AW260" s="12" t="s">
        <v>31</v>
      </c>
      <c r="AX260" s="12" t="s">
        <v>76</v>
      </c>
      <c r="AY260" s="210" t="s">
        <v>127</v>
      </c>
    </row>
    <row r="261" spans="2:65" s="13" customFormat="1" ht="11.25" x14ac:dyDescent="0.2">
      <c r="B261" s="211"/>
      <c r="C261" s="212"/>
      <c r="D261" s="197" t="s">
        <v>138</v>
      </c>
      <c r="E261" s="213" t="s">
        <v>1</v>
      </c>
      <c r="F261" s="214" t="s">
        <v>154</v>
      </c>
      <c r="G261" s="212"/>
      <c r="H261" s="215">
        <v>32.72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138</v>
      </c>
      <c r="AU261" s="221" t="s">
        <v>83</v>
      </c>
      <c r="AV261" s="13" t="s">
        <v>134</v>
      </c>
      <c r="AW261" s="13" t="s">
        <v>31</v>
      </c>
      <c r="AX261" s="13" t="s">
        <v>81</v>
      </c>
      <c r="AY261" s="221" t="s">
        <v>127</v>
      </c>
    </row>
    <row r="262" spans="2:65" s="1" customFormat="1" ht="14.45" customHeight="1" x14ac:dyDescent="0.2">
      <c r="B262" s="32"/>
      <c r="C262" s="184" t="s">
        <v>377</v>
      </c>
      <c r="D262" s="184" t="s">
        <v>129</v>
      </c>
      <c r="E262" s="185" t="s">
        <v>378</v>
      </c>
      <c r="F262" s="186" t="s">
        <v>379</v>
      </c>
      <c r="G262" s="187" t="s">
        <v>221</v>
      </c>
      <c r="H262" s="188">
        <v>3</v>
      </c>
      <c r="I262" s="189"/>
      <c r="J262" s="190">
        <f>ROUND(I262*H262,2)</f>
        <v>0</v>
      </c>
      <c r="K262" s="186" t="s">
        <v>1</v>
      </c>
      <c r="L262" s="36"/>
      <c r="M262" s="191" t="s">
        <v>1</v>
      </c>
      <c r="N262" s="192" t="s">
        <v>41</v>
      </c>
      <c r="O262" s="64"/>
      <c r="P262" s="193">
        <f>O262*H262</f>
        <v>0</v>
      </c>
      <c r="Q262" s="193">
        <v>4.4200000000000003E-3</v>
      </c>
      <c r="R262" s="193">
        <f>Q262*H262</f>
        <v>1.3260000000000001E-2</v>
      </c>
      <c r="S262" s="193">
        <v>0</v>
      </c>
      <c r="T262" s="194">
        <f>S262*H262</f>
        <v>0</v>
      </c>
      <c r="AR262" s="195" t="s">
        <v>134</v>
      </c>
      <c r="AT262" s="195" t="s">
        <v>129</v>
      </c>
      <c r="AU262" s="195" t="s">
        <v>83</v>
      </c>
      <c r="AY262" s="15" t="s">
        <v>127</v>
      </c>
      <c r="BE262" s="196">
        <f>IF(N262="základní",J262,0)</f>
        <v>0</v>
      </c>
      <c r="BF262" s="196">
        <f>IF(N262="snížená",J262,0)</f>
        <v>0</v>
      </c>
      <c r="BG262" s="196">
        <f>IF(N262="zákl. přenesená",J262,0)</f>
        <v>0</v>
      </c>
      <c r="BH262" s="196">
        <f>IF(N262="sníž. přenesená",J262,0)</f>
        <v>0</v>
      </c>
      <c r="BI262" s="196">
        <f>IF(N262="nulová",J262,0)</f>
        <v>0</v>
      </c>
      <c r="BJ262" s="15" t="s">
        <v>81</v>
      </c>
      <c r="BK262" s="196">
        <f>ROUND(I262*H262,2)</f>
        <v>0</v>
      </c>
      <c r="BL262" s="15" t="s">
        <v>134</v>
      </c>
      <c r="BM262" s="195" t="s">
        <v>380</v>
      </c>
    </row>
    <row r="263" spans="2:65" s="1" customFormat="1" ht="11.25" x14ac:dyDescent="0.2">
      <c r="B263" s="32"/>
      <c r="C263" s="33"/>
      <c r="D263" s="197" t="s">
        <v>136</v>
      </c>
      <c r="E263" s="33"/>
      <c r="F263" s="198" t="s">
        <v>379</v>
      </c>
      <c r="G263" s="33"/>
      <c r="H263" s="33"/>
      <c r="I263" s="103"/>
      <c r="J263" s="33"/>
      <c r="K263" s="33"/>
      <c r="L263" s="36"/>
      <c r="M263" s="199"/>
      <c r="N263" s="64"/>
      <c r="O263" s="64"/>
      <c r="P263" s="64"/>
      <c r="Q263" s="64"/>
      <c r="R263" s="64"/>
      <c r="S263" s="64"/>
      <c r="T263" s="65"/>
      <c r="AT263" s="15" t="s">
        <v>136</v>
      </c>
      <c r="AU263" s="15" t="s">
        <v>83</v>
      </c>
    </row>
    <row r="264" spans="2:65" s="1" customFormat="1" ht="21.6" customHeight="1" x14ac:dyDescent="0.2">
      <c r="B264" s="32"/>
      <c r="C264" s="184" t="s">
        <v>381</v>
      </c>
      <c r="D264" s="184" t="s">
        <v>129</v>
      </c>
      <c r="E264" s="185" t="s">
        <v>382</v>
      </c>
      <c r="F264" s="186" t="s">
        <v>383</v>
      </c>
      <c r="G264" s="187" t="s">
        <v>215</v>
      </c>
      <c r="H264" s="188">
        <v>1.07</v>
      </c>
      <c r="I264" s="189"/>
      <c r="J264" s="190">
        <f>ROUND(I264*H264,2)</f>
        <v>0</v>
      </c>
      <c r="K264" s="186" t="s">
        <v>133</v>
      </c>
      <c r="L264" s="36"/>
      <c r="M264" s="191" t="s">
        <v>1</v>
      </c>
      <c r="N264" s="192" t="s">
        <v>41</v>
      </c>
      <c r="O264" s="64"/>
      <c r="P264" s="193">
        <f>O264*H264</f>
        <v>0</v>
      </c>
      <c r="Q264" s="193">
        <v>0</v>
      </c>
      <c r="R264" s="193">
        <f>Q264*H264</f>
        <v>0</v>
      </c>
      <c r="S264" s="193">
        <v>7.0000000000000007E-2</v>
      </c>
      <c r="T264" s="194">
        <f>S264*H264</f>
        <v>7.4900000000000008E-2</v>
      </c>
      <c r="AR264" s="195" t="s">
        <v>134</v>
      </c>
      <c r="AT264" s="195" t="s">
        <v>129</v>
      </c>
      <c r="AU264" s="195" t="s">
        <v>83</v>
      </c>
      <c r="AY264" s="15" t="s">
        <v>127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5" t="s">
        <v>81</v>
      </c>
      <c r="BK264" s="196">
        <f>ROUND(I264*H264,2)</f>
        <v>0</v>
      </c>
      <c r="BL264" s="15" t="s">
        <v>134</v>
      </c>
      <c r="BM264" s="195" t="s">
        <v>384</v>
      </c>
    </row>
    <row r="265" spans="2:65" s="1" customFormat="1" ht="19.5" x14ac:dyDescent="0.2">
      <c r="B265" s="32"/>
      <c r="C265" s="33"/>
      <c r="D265" s="197" t="s">
        <v>136</v>
      </c>
      <c r="E265" s="33"/>
      <c r="F265" s="198" t="s">
        <v>385</v>
      </c>
      <c r="G265" s="33"/>
      <c r="H265" s="33"/>
      <c r="I265" s="103"/>
      <c r="J265" s="33"/>
      <c r="K265" s="33"/>
      <c r="L265" s="36"/>
      <c r="M265" s="199"/>
      <c r="N265" s="64"/>
      <c r="O265" s="64"/>
      <c r="P265" s="64"/>
      <c r="Q265" s="64"/>
      <c r="R265" s="64"/>
      <c r="S265" s="64"/>
      <c r="T265" s="65"/>
      <c r="AT265" s="15" t="s">
        <v>136</v>
      </c>
      <c r="AU265" s="15" t="s">
        <v>83</v>
      </c>
    </row>
    <row r="266" spans="2:65" s="1" customFormat="1" ht="21.6" customHeight="1" x14ac:dyDescent="0.2">
      <c r="B266" s="32"/>
      <c r="C266" s="184" t="s">
        <v>386</v>
      </c>
      <c r="D266" s="184" t="s">
        <v>129</v>
      </c>
      <c r="E266" s="185" t="s">
        <v>387</v>
      </c>
      <c r="F266" s="186" t="s">
        <v>388</v>
      </c>
      <c r="G266" s="187" t="s">
        <v>132</v>
      </c>
      <c r="H266" s="188">
        <v>1.19</v>
      </c>
      <c r="I266" s="189"/>
      <c r="J266" s="190">
        <f>ROUND(I266*H266,2)</f>
        <v>0</v>
      </c>
      <c r="K266" s="186" t="s">
        <v>133</v>
      </c>
      <c r="L266" s="36"/>
      <c r="M266" s="191" t="s">
        <v>1</v>
      </c>
      <c r="N266" s="192" t="s">
        <v>41</v>
      </c>
      <c r="O266" s="64"/>
      <c r="P266" s="193">
        <f>O266*H266</f>
        <v>0</v>
      </c>
      <c r="Q266" s="193">
        <v>0</v>
      </c>
      <c r="R266" s="193">
        <f>Q266*H266</f>
        <v>0</v>
      </c>
      <c r="S266" s="193">
        <v>0.09</v>
      </c>
      <c r="T266" s="194">
        <f>S266*H266</f>
        <v>0.10709999999999999</v>
      </c>
      <c r="AR266" s="195" t="s">
        <v>134</v>
      </c>
      <c r="AT266" s="195" t="s">
        <v>129</v>
      </c>
      <c r="AU266" s="195" t="s">
        <v>83</v>
      </c>
      <c r="AY266" s="15" t="s">
        <v>127</v>
      </c>
      <c r="BE266" s="196">
        <f>IF(N266="základní",J266,0)</f>
        <v>0</v>
      </c>
      <c r="BF266" s="196">
        <f>IF(N266="snížená",J266,0)</f>
        <v>0</v>
      </c>
      <c r="BG266" s="196">
        <f>IF(N266="zákl. přenesená",J266,0)</f>
        <v>0</v>
      </c>
      <c r="BH266" s="196">
        <f>IF(N266="sníž. přenesená",J266,0)</f>
        <v>0</v>
      </c>
      <c r="BI266" s="196">
        <f>IF(N266="nulová",J266,0)</f>
        <v>0</v>
      </c>
      <c r="BJ266" s="15" t="s">
        <v>81</v>
      </c>
      <c r="BK266" s="196">
        <f>ROUND(I266*H266,2)</f>
        <v>0</v>
      </c>
      <c r="BL266" s="15" t="s">
        <v>134</v>
      </c>
      <c r="BM266" s="195" t="s">
        <v>389</v>
      </c>
    </row>
    <row r="267" spans="2:65" s="1" customFormat="1" ht="19.5" x14ac:dyDescent="0.2">
      <c r="B267" s="32"/>
      <c r="C267" s="33"/>
      <c r="D267" s="197" t="s">
        <v>136</v>
      </c>
      <c r="E267" s="33"/>
      <c r="F267" s="198" t="s">
        <v>390</v>
      </c>
      <c r="G267" s="33"/>
      <c r="H267" s="33"/>
      <c r="I267" s="103"/>
      <c r="J267" s="33"/>
      <c r="K267" s="33"/>
      <c r="L267" s="36"/>
      <c r="M267" s="199"/>
      <c r="N267" s="64"/>
      <c r="O267" s="64"/>
      <c r="P267" s="64"/>
      <c r="Q267" s="64"/>
      <c r="R267" s="64"/>
      <c r="S267" s="64"/>
      <c r="T267" s="65"/>
      <c r="AT267" s="15" t="s">
        <v>136</v>
      </c>
      <c r="AU267" s="15" t="s">
        <v>83</v>
      </c>
    </row>
    <row r="268" spans="2:65" s="1" customFormat="1" ht="32.450000000000003" customHeight="1" x14ac:dyDescent="0.2">
      <c r="B268" s="32"/>
      <c r="C268" s="184" t="s">
        <v>391</v>
      </c>
      <c r="D268" s="184" t="s">
        <v>129</v>
      </c>
      <c r="E268" s="185" t="s">
        <v>392</v>
      </c>
      <c r="F268" s="186" t="s">
        <v>393</v>
      </c>
      <c r="G268" s="187" t="s">
        <v>132</v>
      </c>
      <c r="H268" s="188">
        <v>1.19</v>
      </c>
      <c r="I268" s="189"/>
      <c r="J268" s="190">
        <f>ROUND(I268*H268,2)</f>
        <v>0</v>
      </c>
      <c r="K268" s="186" t="s">
        <v>133</v>
      </c>
      <c r="L268" s="36"/>
      <c r="M268" s="191" t="s">
        <v>1</v>
      </c>
      <c r="N268" s="192" t="s">
        <v>41</v>
      </c>
      <c r="O268" s="64"/>
      <c r="P268" s="193">
        <f>O268*H268</f>
        <v>0</v>
      </c>
      <c r="Q268" s="193">
        <v>0</v>
      </c>
      <c r="R268" s="193">
        <f>Q268*H268</f>
        <v>0</v>
      </c>
      <c r="S268" s="193">
        <v>5.8999999999999997E-2</v>
      </c>
      <c r="T268" s="194">
        <f>S268*H268</f>
        <v>7.0209999999999995E-2</v>
      </c>
      <c r="AR268" s="195" t="s">
        <v>134</v>
      </c>
      <c r="AT268" s="195" t="s">
        <v>129</v>
      </c>
      <c r="AU268" s="195" t="s">
        <v>83</v>
      </c>
      <c r="AY268" s="15" t="s">
        <v>127</v>
      </c>
      <c r="BE268" s="196">
        <f>IF(N268="základní",J268,0)</f>
        <v>0</v>
      </c>
      <c r="BF268" s="196">
        <f>IF(N268="snížená",J268,0)</f>
        <v>0</v>
      </c>
      <c r="BG268" s="196">
        <f>IF(N268="zákl. přenesená",J268,0)</f>
        <v>0</v>
      </c>
      <c r="BH268" s="196">
        <f>IF(N268="sníž. přenesená",J268,0)</f>
        <v>0</v>
      </c>
      <c r="BI268" s="196">
        <f>IF(N268="nulová",J268,0)</f>
        <v>0</v>
      </c>
      <c r="BJ268" s="15" t="s">
        <v>81</v>
      </c>
      <c r="BK268" s="196">
        <f>ROUND(I268*H268,2)</f>
        <v>0</v>
      </c>
      <c r="BL268" s="15" t="s">
        <v>134</v>
      </c>
      <c r="BM268" s="195" t="s">
        <v>394</v>
      </c>
    </row>
    <row r="269" spans="2:65" s="1" customFormat="1" ht="39" x14ac:dyDescent="0.2">
      <c r="B269" s="32"/>
      <c r="C269" s="33"/>
      <c r="D269" s="197" t="s">
        <v>136</v>
      </c>
      <c r="E269" s="33"/>
      <c r="F269" s="198" t="s">
        <v>395</v>
      </c>
      <c r="G269" s="33"/>
      <c r="H269" s="33"/>
      <c r="I269" s="103"/>
      <c r="J269" s="33"/>
      <c r="K269" s="33"/>
      <c r="L269" s="36"/>
      <c r="M269" s="199"/>
      <c r="N269" s="64"/>
      <c r="O269" s="64"/>
      <c r="P269" s="64"/>
      <c r="Q269" s="64"/>
      <c r="R269" s="64"/>
      <c r="S269" s="64"/>
      <c r="T269" s="65"/>
      <c r="AT269" s="15" t="s">
        <v>136</v>
      </c>
      <c r="AU269" s="15" t="s">
        <v>83</v>
      </c>
    </row>
    <row r="270" spans="2:65" s="1" customFormat="1" ht="21.6" customHeight="1" x14ac:dyDescent="0.2">
      <c r="B270" s="32"/>
      <c r="C270" s="184" t="s">
        <v>396</v>
      </c>
      <c r="D270" s="184" t="s">
        <v>129</v>
      </c>
      <c r="E270" s="185" t="s">
        <v>397</v>
      </c>
      <c r="F270" s="186" t="s">
        <v>398</v>
      </c>
      <c r="G270" s="187" t="s">
        <v>132</v>
      </c>
      <c r="H270" s="188">
        <v>1.41</v>
      </c>
      <c r="I270" s="189"/>
      <c r="J270" s="190">
        <f>ROUND(I270*H270,2)</f>
        <v>0</v>
      </c>
      <c r="K270" s="186" t="s">
        <v>133</v>
      </c>
      <c r="L270" s="36"/>
      <c r="M270" s="191" t="s">
        <v>1</v>
      </c>
      <c r="N270" s="192" t="s">
        <v>41</v>
      </c>
      <c r="O270" s="64"/>
      <c r="P270" s="193">
        <f>O270*H270</f>
        <v>0</v>
      </c>
      <c r="Q270" s="193">
        <v>0</v>
      </c>
      <c r="R270" s="193">
        <f>Q270*H270</f>
        <v>0</v>
      </c>
      <c r="S270" s="193">
        <v>6.5000000000000002E-2</v>
      </c>
      <c r="T270" s="194">
        <f>S270*H270</f>
        <v>9.1649999999999995E-2</v>
      </c>
      <c r="AR270" s="195" t="s">
        <v>134</v>
      </c>
      <c r="AT270" s="195" t="s">
        <v>129</v>
      </c>
      <c r="AU270" s="195" t="s">
        <v>83</v>
      </c>
      <c r="AY270" s="15" t="s">
        <v>127</v>
      </c>
      <c r="BE270" s="196">
        <f>IF(N270="základní",J270,0)</f>
        <v>0</v>
      </c>
      <c r="BF270" s="196">
        <f>IF(N270="snížená",J270,0)</f>
        <v>0</v>
      </c>
      <c r="BG270" s="196">
        <f>IF(N270="zákl. přenesená",J270,0)</f>
        <v>0</v>
      </c>
      <c r="BH270" s="196">
        <f>IF(N270="sníž. přenesená",J270,0)</f>
        <v>0</v>
      </c>
      <c r="BI270" s="196">
        <f>IF(N270="nulová",J270,0)</f>
        <v>0</v>
      </c>
      <c r="BJ270" s="15" t="s">
        <v>81</v>
      </c>
      <c r="BK270" s="196">
        <f>ROUND(I270*H270,2)</f>
        <v>0</v>
      </c>
      <c r="BL270" s="15" t="s">
        <v>134</v>
      </c>
      <c r="BM270" s="195" t="s">
        <v>399</v>
      </c>
    </row>
    <row r="271" spans="2:65" s="1" customFormat="1" ht="29.25" x14ac:dyDescent="0.2">
      <c r="B271" s="32"/>
      <c r="C271" s="33"/>
      <c r="D271" s="197" t="s">
        <v>136</v>
      </c>
      <c r="E271" s="33"/>
      <c r="F271" s="198" t="s">
        <v>400</v>
      </c>
      <c r="G271" s="33"/>
      <c r="H271" s="33"/>
      <c r="I271" s="103"/>
      <c r="J271" s="33"/>
      <c r="K271" s="33"/>
      <c r="L271" s="36"/>
      <c r="M271" s="199"/>
      <c r="N271" s="64"/>
      <c r="O271" s="64"/>
      <c r="P271" s="64"/>
      <c r="Q271" s="64"/>
      <c r="R271" s="64"/>
      <c r="S271" s="64"/>
      <c r="T271" s="65"/>
      <c r="AT271" s="15" t="s">
        <v>136</v>
      </c>
      <c r="AU271" s="15" t="s">
        <v>83</v>
      </c>
    </row>
    <row r="272" spans="2:65" s="12" customFormat="1" ht="11.25" x14ac:dyDescent="0.2">
      <c r="B272" s="200"/>
      <c r="C272" s="201"/>
      <c r="D272" s="197" t="s">
        <v>138</v>
      </c>
      <c r="E272" s="202" t="s">
        <v>1</v>
      </c>
      <c r="F272" s="203" t="s">
        <v>401</v>
      </c>
      <c r="G272" s="201"/>
      <c r="H272" s="204">
        <v>1.41</v>
      </c>
      <c r="I272" s="205"/>
      <c r="J272" s="201"/>
      <c r="K272" s="201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138</v>
      </c>
      <c r="AU272" s="210" t="s">
        <v>83</v>
      </c>
      <c r="AV272" s="12" t="s">
        <v>83</v>
      </c>
      <c r="AW272" s="12" t="s">
        <v>31</v>
      </c>
      <c r="AX272" s="12" t="s">
        <v>81</v>
      </c>
      <c r="AY272" s="210" t="s">
        <v>127</v>
      </c>
    </row>
    <row r="273" spans="2:65" s="1" customFormat="1" ht="21.6" customHeight="1" x14ac:dyDescent="0.2">
      <c r="B273" s="32"/>
      <c r="C273" s="184" t="s">
        <v>402</v>
      </c>
      <c r="D273" s="184" t="s">
        <v>129</v>
      </c>
      <c r="E273" s="185" t="s">
        <v>403</v>
      </c>
      <c r="F273" s="186" t="s">
        <v>404</v>
      </c>
      <c r="G273" s="187" t="s">
        <v>221</v>
      </c>
      <c r="H273" s="188">
        <v>7</v>
      </c>
      <c r="I273" s="189"/>
      <c r="J273" s="190">
        <f>ROUND(I273*H273,2)</f>
        <v>0</v>
      </c>
      <c r="K273" s="186" t="s">
        <v>133</v>
      </c>
      <c r="L273" s="36"/>
      <c r="M273" s="191" t="s">
        <v>1</v>
      </c>
      <c r="N273" s="192" t="s">
        <v>41</v>
      </c>
      <c r="O273" s="64"/>
      <c r="P273" s="193">
        <f>O273*H273</f>
        <v>0</v>
      </c>
      <c r="Q273" s="193">
        <v>0</v>
      </c>
      <c r="R273" s="193">
        <f>Q273*H273</f>
        <v>0</v>
      </c>
      <c r="S273" s="193">
        <v>8.9999999999999993E-3</v>
      </c>
      <c r="T273" s="194">
        <f>S273*H273</f>
        <v>6.3E-2</v>
      </c>
      <c r="AR273" s="195" t="s">
        <v>134</v>
      </c>
      <c r="AT273" s="195" t="s">
        <v>129</v>
      </c>
      <c r="AU273" s="195" t="s">
        <v>83</v>
      </c>
      <c r="AY273" s="15" t="s">
        <v>127</v>
      </c>
      <c r="BE273" s="196">
        <f>IF(N273="základní",J273,0)</f>
        <v>0</v>
      </c>
      <c r="BF273" s="196">
        <f>IF(N273="snížená",J273,0)</f>
        <v>0</v>
      </c>
      <c r="BG273" s="196">
        <f>IF(N273="zákl. přenesená",J273,0)</f>
        <v>0</v>
      </c>
      <c r="BH273" s="196">
        <f>IF(N273="sníž. přenesená",J273,0)</f>
        <v>0</v>
      </c>
      <c r="BI273" s="196">
        <f>IF(N273="nulová",J273,0)</f>
        <v>0</v>
      </c>
      <c r="BJ273" s="15" t="s">
        <v>81</v>
      </c>
      <c r="BK273" s="196">
        <f>ROUND(I273*H273,2)</f>
        <v>0</v>
      </c>
      <c r="BL273" s="15" t="s">
        <v>134</v>
      </c>
      <c r="BM273" s="195" t="s">
        <v>405</v>
      </c>
    </row>
    <row r="274" spans="2:65" s="1" customFormat="1" ht="39" x14ac:dyDescent="0.2">
      <c r="B274" s="32"/>
      <c r="C274" s="33"/>
      <c r="D274" s="197" t="s">
        <v>136</v>
      </c>
      <c r="E274" s="33"/>
      <c r="F274" s="198" t="s">
        <v>406</v>
      </c>
      <c r="G274" s="33"/>
      <c r="H274" s="33"/>
      <c r="I274" s="103"/>
      <c r="J274" s="33"/>
      <c r="K274" s="33"/>
      <c r="L274" s="36"/>
      <c r="M274" s="199"/>
      <c r="N274" s="64"/>
      <c r="O274" s="64"/>
      <c r="P274" s="64"/>
      <c r="Q274" s="64"/>
      <c r="R274" s="64"/>
      <c r="S274" s="64"/>
      <c r="T274" s="65"/>
      <c r="AT274" s="15" t="s">
        <v>136</v>
      </c>
      <c r="AU274" s="15" t="s">
        <v>83</v>
      </c>
    </row>
    <row r="275" spans="2:65" s="1" customFormat="1" ht="21.6" customHeight="1" x14ac:dyDescent="0.2">
      <c r="B275" s="32"/>
      <c r="C275" s="184" t="s">
        <v>407</v>
      </c>
      <c r="D275" s="184" t="s">
        <v>129</v>
      </c>
      <c r="E275" s="185" t="s">
        <v>408</v>
      </c>
      <c r="F275" s="186" t="s">
        <v>409</v>
      </c>
      <c r="G275" s="187" t="s">
        <v>221</v>
      </c>
      <c r="H275" s="188">
        <v>1</v>
      </c>
      <c r="I275" s="189"/>
      <c r="J275" s="190">
        <f>ROUND(I275*H275,2)</f>
        <v>0</v>
      </c>
      <c r="K275" s="186" t="s">
        <v>133</v>
      </c>
      <c r="L275" s="36"/>
      <c r="M275" s="191" t="s">
        <v>1</v>
      </c>
      <c r="N275" s="192" t="s">
        <v>41</v>
      </c>
      <c r="O275" s="64"/>
      <c r="P275" s="193">
        <f>O275*H275</f>
        <v>0</v>
      </c>
      <c r="Q275" s="193">
        <v>0</v>
      </c>
      <c r="R275" s="193">
        <f>Q275*H275</f>
        <v>0</v>
      </c>
      <c r="S275" s="193">
        <v>1E-3</v>
      </c>
      <c r="T275" s="194">
        <f>S275*H275</f>
        <v>1E-3</v>
      </c>
      <c r="AR275" s="195" t="s">
        <v>134</v>
      </c>
      <c r="AT275" s="195" t="s">
        <v>129</v>
      </c>
      <c r="AU275" s="195" t="s">
        <v>83</v>
      </c>
      <c r="AY275" s="15" t="s">
        <v>127</v>
      </c>
      <c r="BE275" s="196">
        <f>IF(N275="základní",J275,0)</f>
        <v>0</v>
      </c>
      <c r="BF275" s="196">
        <f>IF(N275="snížená",J275,0)</f>
        <v>0</v>
      </c>
      <c r="BG275" s="196">
        <f>IF(N275="zákl. přenesená",J275,0)</f>
        <v>0</v>
      </c>
      <c r="BH275" s="196">
        <f>IF(N275="sníž. přenesená",J275,0)</f>
        <v>0</v>
      </c>
      <c r="BI275" s="196">
        <f>IF(N275="nulová",J275,0)</f>
        <v>0</v>
      </c>
      <c r="BJ275" s="15" t="s">
        <v>81</v>
      </c>
      <c r="BK275" s="196">
        <f>ROUND(I275*H275,2)</f>
        <v>0</v>
      </c>
      <c r="BL275" s="15" t="s">
        <v>134</v>
      </c>
      <c r="BM275" s="195" t="s">
        <v>410</v>
      </c>
    </row>
    <row r="276" spans="2:65" s="1" customFormat="1" ht="29.25" x14ac:dyDescent="0.2">
      <c r="B276" s="32"/>
      <c r="C276" s="33"/>
      <c r="D276" s="197" t="s">
        <v>136</v>
      </c>
      <c r="E276" s="33"/>
      <c r="F276" s="198" t="s">
        <v>411</v>
      </c>
      <c r="G276" s="33"/>
      <c r="H276" s="33"/>
      <c r="I276" s="103"/>
      <c r="J276" s="33"/>
      <c r="K276" s="33"/>
      <c r="L276" s="36"/>
      <c r="M276" s="199"/>
      <c r="N276" s="64"/>
      <c r="O276" s="64"/>
      <c r="P276" s="64"/>
      <c r="Q276" s="64"/>
      <c r="R276" s="64"/>
      <c r="S276" s="64"/>
      <c r="T276" s="65"/>
      <c r="AT276" s="15" t="s">
        <v>136</v>
      </c>
      <c r="AU276" s="15" t="s">
        <v>83</v>
      </c>
    </row>
    <row r="277" spans="2:65" s="1" customFormat="1" ht="32.450000000000003" customHeight="1" x14ac:dyDescent="0.2">
      <c r="B277" s="32"/>
      <c r="C277" s="184" t="s">
        <v>412</v>
      </c>
      <c r="D277" s="184" t="s">
        <v>129</v>
      </c>
      <c r="E277" s="185" t="s">
        <v>413</v>
      </c>
      <c r="F277" s="186" t="s">
        <v>414</v>
      </c>
      <c r="G277" s="187" t="s">
        <v>132</v>
      </c>
      <c r="H277" s="188">
        <v>259.39999999999998</v>
      </c>
      <c r="I277" s="189"/>
      <c r="J277" s="190">
        <f>ROUND(I277*H277,2)</f>
        <v>0</v>
      </c>
      <c r="K277" s="186" t="s">
        <v>133</v>
      </c>
      <c r="L277" s="36"/>
      <c r="M277" s="191" t="s">
        <v>1</v>
      </c>
      <c r="N277" s="192" t="s">
        <v>41</v>
      </c>
      <c r="O277" s="64"/>
      <c r="P277" s="193">
        <f>O277*H277</f>
        <v>0</v>
      </c>
      <c r="Q277" s="193">
        <v>0</v>
      </c>
      <c r="R277" s="193">
        <f>Q277*H277</f>
        <v>0</v>
      </c>
      <c r="S277" s="193">
        <v>5.8999999999999997E-2</v>
      </c>
      <c r="T277" s="194">
        <f>S277*H277</f>
        <v>15.304599999999997</v>
      </c>
      <c r="AR277" s="195" t="s">
        <v>134</v>
      </c>
      <c r="AT277" s="195" t="s">
        <v>129</v>
      </c>
      <c r="AU277" s="195" t="s">
        <v>83</v>
      </c>
      <c r="AY277" s="15" t="s">
        <v>127</v>
      </c>
      <c r="BE277" s="196">
        <f>IF(N277="základní",J277,0)</f>
        <v>0</v>
      </c>
      <c r="BF277" s="196">
        <f>IF(N277="snížená",J277,0)</f>
        <v>0</v>
      </c>
      <c r="BG277" s="196">
        <f>IF(N277="zákl. přenesená",J277,0)</f>
        <v>0</v>
      </c>
      <c r="BH277" s="196">
        <f>IF(N277="sníž. přenesená",J277,0)</f>
        <v>0</v>
      </c>
      <c r="BI277" s="196">
        <f>IF(N277="nulová",J277,0)</f>
        <v>0</v>
      </c>
      <c r="BJ277" s="15" t="s">
        <v>81</v>
      </c>
      <c r="BK277" s="196">
        <f>ROUND(I277*H277,2)</f>
        <v>0</v>
      </c>
      <c r="BL277" s="15" t="s">
        <v>134</v>
      </c>
      <c r="BM277" s="195" t="s">
        <v>415</v>
      </c>
    </row>
    <row r="278" spans="2:65" s="1" customFormat="1" ht="29.25" x14ac:dyDescent="0.2">
      <c r="B278" s="32"/>
      <c r="C278" s="33"/>
      <c r="D278" s="197" t="s">
        <v>136</v>
      </c>
      <c r="E278" s="33"/>
      <c r="F278" s="198" t="s">
        <v>416</v>
      </c>
      <c r="G278" s="33"/>
      <c r="H278" s="33"/>
      <c r="I278" s="103"/>
      <c r="J278" s="33"/>
      <c r="K278" s="33"/>
      <c r="L278" s="36"/>
      <c r="M278" s="199"/>
      <c r="N278" s="64"/>
      <c r="O278" s="64"/>
      <c r="P278" s="64"/>
      <c r="Q278" s="64"/>
      <c r="R278" s="64"/>
      <c r="S278" s="64"/>
      <c r="T278" s="65"/>
      <c r="AT278" s="15" t="s">
        <v>136</v>
      </c>
      <c r="AU278" s="15" t="s">
        <v>83</v>
      </c>
    </row>
    <row r="279" spans="2:65" s="12" customFormat="1" ht="11.25" x14ac:dyDescent="0.2">
      <c r="B279" s="200"/>
      <c r="C279" s="201"/>
      <c r="D279" s="197" t="s">
        <v>138</v>
      </c>
      <c r="E279" s="202" t="s">
        <v>1</v>
      </c>
      <c r="F279" s="203" t="s">
        <v>417</v>
      </c>
      <c r="G279" s="201"/>
      <c r="H279" s="204">
        <v>58.62</v>
      </c>
      <c r="I279" s="205"/>
      <c r="J279" s="201"/>
      <c r="K279" s="201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138</v>
      </c>
      <c r="AU279" s="210" t="s">
        <v>83</v>
      </c>
      <c r="AV279" s="12" t="s">
        <v>83</v>
      </c>
      <c r="AW279" s="12" t="s">
        <v>31</v>
      </c>
      <c r="AX279" s="12" t="s">
        <v>76</v>
      </c>
      <c r="AY279" s="210" t="s">
        <v>127</v>
      </c>
    </row>
    <row r="280" spans="2:65" s="12" customFormat="1" ht="11.25" x14ac:dyDescent="0.2">
      <c r="B280" s="200"/>
      <c r="C280" s="201"/>
      <c r="D280" s="197" t="s">
        <v>138</v>
      </c>
      <c r="E280" s="202" t="s">
        <v>1</v>
      </c>
      <c r="F280" s="203" t="s">
        <v>418</v>
      </c>
      <c r="G280" s="201"/>
      <c r="H280" s="204">
        <v>200.78</v>
      </c>
      <c r="I280" s="205"/>
      <c r="J280" s="201"/>
      <c r="K280" s="201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138</v>
      </c>
      <c r="AU280" s="210" t="s">
        <v>83</v>
      </c>
      <c r="AV280" s="12" t="s">
        <v>83</v>
      </c>
      <c r="AW280" s="12" t="s">
        <v>31</v>
      </c>
      <c r="AX280" s="12" t="s">
        <v>76</v>
      </c>
      <c r="AY280" s="210" t="s">
        <v>127</v>
      </c>
    </row>
    <row r="281" spans="2:65" s="13" customFormat="1" ht="11.25" x14ac:dyDescent="0.2">
      <c r="B281" s="211"/>
      <c r="C281" s="212"/>
      <c r="D281" s="197" t="s">
        <v>138</v>
      </c>
      <c r="E281" s="213" t="s">
        <v>1</v>
      </c>
      <c r="F281" s="214" t="s">
        <v>154</v>
      </c>
      <c r="G281" s="212"/>
      <c r="H281" s="215">
        <v>259.39999999999998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138</v>
      </c>
      <c r="AU281" s="221" t="s">
        <v>83</v>
      </c>
      <c r="AV281" s="13" t="s">
        <v>134</v>
      </c>
      <c r="AW281" s="13" t="s">
        <v>31</v>
      </c>
      <c r="AX281" s="13" t="s">
        <v>81</v>
      </c>
      <c r="AY281" s="221" t="s">
        <v>127</v>
      </c>
    </row>
    <row r="282" spans="2:65" s="1" customFormat="1" ht="32.450000000000003" customHeight="1" x14ac:dyDescent="0.2">
      <c r="B282" s="32"/>
      <c r="C282" s="184" t="s">
        <v>419</v>
      </c>
      <c r="D282" s="184" t="s">
        <v>129</v>
      </c>
      <c r="E282" s="185" t="s">
        <v>420</v>
      </c>
      <c r="F282" s="186" t="s">
        <v>421</v>
      </c>
      <c r="G282" s="187" t="s">
        <v>132</v>
      </c>
      <c r="H282" s="188">
        <v>209.58</v>
      </c>
      <c r="I282" s="189"/>
      <c r="J282" s="190">
        <f>ROUND(I282*H282,2)</f>
        <v>0</v>
      </c>
      <c r="K282" s="186" t="s">
        <v>133</v>
      </c>
      <c r="L282" s="36"/>
      <c r="M282" s="191" t="s">
        <v>1</v>
      </c>
      <c r="N282" s="192" t="s">
        <v>41</v>
      </c>
      <c r="O282" s="64"/>
      <c r="P282" s="193">
        <f>O282*H282</f>
        <v>0</v>
      </c>
      <c r="Q282" s="193">
        <v>0</v>
      </c>
      <c r="R282" s="193">
        <f>Q282*H282</f>
        <v>0</v>
      </c>
      <c r="S282" s="193">
        <v>3.5000000000000003E-2</v>
      </c>
      <c r="T282" s="194">
        <f>S282*H282</f>
        <v>7.335300000000001</v>
      </c>
      <c r="AR282" s="195" t="s">
        <v>134</v>
      </c>
      <c r="AT282" s="195" t="s">
        <v>129</v>
      </c>
      <c r="AU282" s="195" t="s">
        <v>83</v>
      </c>
      <c r="AY282" s="15" t="s">
        <v>127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15" t="s">
        <v>81</v>
      </c>
      <c r="BK282" s="196">
        <f>ROUND(I282*H282,2)</f>
        <v>0</v>
      </c>
      <c r="BL282" s="15" t="s">
        <v>134</v>
      </c>
      <c r="BM282" s="195" t="s">
        <v>422</v>
      </c>
    </row>
    <row r="283" spans="2:65" s="1" customFormat="1" ht="29.25" x14ac:dyDescent="0.2">
      <c r="B283" s="32"/>
      <c r="C283" s="33"/>
      <c r="D283" s="197" t="s">
        <v>136</v>
      </c>
      <c r="E283" s="33"/>
      <c r="F283" s="198" t="s">
        <v>423</v>
      </c>
      <c r="G283" s="33"/>
      <c r="H283" s="33"/>
      <c r="I283" s="103"/>
      <c r="J283" s="33"/>
      <c r="K283" s="33"/>
      <c r="L283" s="36"/>
      <c r="M283" s="199"/>
      <c r="N283" s="64"/>
      <c r="O283" s="64"/>
      <c r="P283" s="64"/>
      <c r="Q283" s="64"/>
      <c r="R283" s="64"/>
      <c r="S283" s="64"/>
      <c r="T283" s="65"/>
      <c r="AT283" s="15" t="s">
        <v>136</v>
      </c>
      <c r="AU283" s="15" t="s">
        <v>83</v>
      </c>
    </row>
    <row r="284" spans="2:65" s="12" customFormat="1" ht="11.25" x14ac:dyDescent="0.2">
      <c r="B284" s="200"/>
      <c r="C284" s="201"/>
      <c r="D284" s="197" t="s">
        <v>138</v>
      </c>
      <c r="E284" s="202" t="s">
        <v>1</v>
      </c>
      <c r="F284" s="203" t="s">
        <v>424</v>
      </c>
      <c r="G284" s="201"/>
      <c r="H284" s="204">
        <v>25.47</v>
      </c>
      <c r="I284" s="205"/>
      <c r="J284" s="201"/>
      <c r="K284" s="201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138</v>
      </c>
      <c r="AU284" s="210" t="s">
        <v>83</v>
      </c>
      <c r="AV284" s="12" t="s">
        <v>83</v>
      </c>
      <c r="AW284" s="12" t="s">
        <v>31</v>
      </c>
      <c r="AX284" s="12" t="s">
        <v>76</v>
      </c>
      <c r="AY284" s="210" t="s">
        <v>127</v>
      </c>
    </row>
    <row r="285" spans="2:65" s="12" customFormat="1" ht="11.25" x14ac:dyDescent="0.2">
      <c r="B285" s="200"/>
      <c r="C285" s="201"/>
      <c r="D285" s="197" t="s">
        <v>138</v>
      </c>
      <c r="E285" s="202" t="s">
        <v>1</v>
      </c>
      <c r="F285" s="203" t="s">
        <v>425</v>
      </c>
      <c r="G285" s="201"/>
      <c r="H285" s="204">
        <v>65.42</v>
      </c>
      <c r="I285" s="205"/>
      <c r="J285" s="201"/>
      <c r="K285" s="201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138</v>
      </c>
      <c r="AU285" s="210" t="s">
        <v>83</v>
      </c>
      <c r="AV285" s="12" t="s">
        <v>83</v>
      </c>
      <c r="AW285" s="12" t="s">
        <v>31</v>
      </c>
      <c r="AX285" s="12" t="s">
        <v>76</v>
      </c>
      <c r="AY285" s="210" t="s">
        <v>127</v>
      </c>
    </row>
    <row r="286" spans="2:65" s="12" customFormat="1" ht="11.25" x14ac:dyDescent="0.2">
      <c r="B286" s="200"/>
      <c r="C286" s="201"/>
      <c r="D286" s="197" t="s">
        <v>138</v>
      </c>
      <c r="E286" s="202" t="s">
        <v>1</v>
      </c>
      <c r="F286" s="203" t="s">
        <v>426</v>
      </c>
      <c r="G286" s="201"/>
      <c r="H286" s="204">
        <v>47.93</v>
      </c>
      <c r="I286" s="205"/>
      <c r="J286" s="201"/>
      <c r="K286" s="201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138</v>
      </c>
      <c r="AU286" s="210" t="s">
        <v>83</v>
      </c>
      <c r="AV286" s="12" t="s">
        <v>83</v>
      </c>
      <c r="AW286" s="12" t="s">
        <v>31</v>
      </c>
      <c r="AX286" s="12" t="s">
        <v>76</v>
      </c>
      <c r="AY286" s="210" t="s">
        <v>127</v>
      </c>
    </row>
    <row r="287" spans="2:65" s="12" customFormat="1" ht="11.25" x14ac:dyDescent="0.2">
      <c r="B287" s="200"/>
      <c r="C287" s="201"/>
      <c r="D287" s="197" t="s">
        <v>138</v>
      </c>
      <c r="E287" s="202" t="s">
        <v>1</v>
      </c>
      <c r="F287" s="203" t="s">
        <v>427</v>
      </c>
      <c r="G287" s="201"/>
      <c r="H287" s="204">
        <v>18.12</v>
      </c>
      <c r="I287" s="205"/>
      <c r="J287" s="201"/>
      <c r="K287" s="201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138</v>
      </c>
      <c r="AU287" s="210" t="s">
        <v>83</v>
      </c>
      <c r="AV287" s="12" t="s">
        <v>83</v>
      </c>
      <c r="AW287" s="12" t="s">
        <v>31</v>
      </c>
      <c r="AX287" s="12" t="s">
        <v>76</v>
      </c>
      <c r="AY287" s="210" t="s">
        <v>127</v>
      </c>
    </row>
    <row r="288" spans="2:65" s="12" customFormat="1" ht="11.25" x14ac:dyDescent="0.2">
      <c r="B288" s="200"/>
      <c r="C288" s="201"/>
      <c r="D288" s="197" t="s">
        <v>138</v>
      </c>
      <c r="E288" s="202" t="s">
        <v>1</v>
      </c>
      <c r="F288" s="203" t="s">
        <v>428</v>
      </c>
      <c r="G288" s="201"/>
      <c r="H288" s="204">
        <v>52.64</v>
      </c>
      <c r="I288" s="205"/>
      <c r="J288" s="201"/>
      <c r="K288" s="201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138</v>
      </c>
      <c r="AU288" s="210" t="s">
        <v>83</v>
      </c>
      <c r="AV288" s="12" t="s">
        <v>83</v>
      </c>
      <c r="AW288" s="12" t="s">
        <v>31</v>
      </c>
      <c r="AX288" s="12" t="s">
        <v>76</v>
      </c>
      <c r="AY288" s="210" t="s">
        <v>127</v>
      </c>
    </row>
    <row r="289" spans="2:65" s="13" customFormat="1" ht="11.25" x14ac:dyDescent="0.2">
      <c r="B289" s="211"/>
      <c r="C289" s="212"/>
      <c r="D289" s="197" t="s">
        <v>138</v>
      </c>
      <c r="E289" s="213" t="s">
        <v>1</v>
      </c>
      <c r="F289" s="214" t="s">
        <v>154</v>
      </c>
      <c r="G289" s="212"/>
      <c r="H289" s="215">
        <v>209.57999999999998</v>
      </c>
      <c r="I289" s="216"/>
      <c r="J289" s="212"/>
      <c r="K289" s="212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138</v>
      </c>
      <c r="AU289" s="221" t="s">
        <v>83</v>
      </c>
      <c r="AV289" s="13" t="s">
        <v>134</v>
      </c>
      <c r="AW289" s="13" t="s">
        <v>31</v>
      </c>
      <c r="AX289" s="13" t="s">
        <v>81</v>
      </c>
      <c r="AY289" s="221" t="s">
        <v>127</v>
      </c>
    </row>
    <row r="290" spans="2:65" s="1" customFormat="1" ht="32.450000000000003" customHeight="1" x14ac:dyDescent="0.2">
      <c r="B290" s="32"/>
      <c r="C290" s="184" t="s">
        <v>429</v>
      </c>
      <c r="D290" s="184" t="s">
        <v>129</v>
      </c>
      <c r="E290" s="185" t="s">
        <v>430</v>
      </c>
      <c r="F290" s="186" t="s">
        <v>431</v>
      </c>
      <c r="G290" s="187" t="s">
        <v>132</v>
      </c>
      <c r="H290" s="188">
        <v>2.96</v>
      </c>
      <c r="I290" s="189"/>
      <c r="J290" s="190">
        <f>ROUND(I290*H290,2)</f>
        <v>0</v>
      </c>
      <c r="K290" s="186" t="s">
        <v>133</v>
      </c>
      <c r="L290" s="36"/>
      <c r="M290" s="191" t="s">
        <v>1</v>
      </c>
      <c r="N290" s="192" t="s">
        <v>41</v>
      </c>
      <c r="O290" s="64"/>
      <c r="P290" s="193">
        <f>O290*H290</f>
        <v>0</v>
      </c>
      <c r="Q290" s="193">
        <v>0</v>
      </c>
      <c r="R290" s="193">
        <f>Q290*H290</f>
        <v>0</v>
      </c>
      <c r="S290" s="193">
        <v>5.7000000000000002E-2</v>
      </c>
      <c r="T290" s="194">
        <f>S290*H290</f>
        <v>0.16872000000000001</v>
      </c>
      <c r="AR290" s="195" t="s">
        <v>134</v>
      </c>
      <c r="AT290" s="195" t="s">
        <v>129</v>
      </c>
      <c r="AU290" s="195" t="s">
        <v>83</v>
      </c>
      <c r="AY290" s="15" t="s">
        <v>127</v>
      </c>
      <c r="BE290" s="196">
        <f>IF(N290="základní",J290,0)</f>
        <v>0</v>
      </c>
      <c r="BF290" s="196">
        <f>IF(N290="snížená",J290,0)</f>
        <v>0</v>
      </c>
      <c r="BG290" s="196">
        <f>IF(N290="zákl. přenesená",J290,0)</f>
        <v>0</v>
      </c>
      <c r="BH290" s="196">
        <f>IF(N290="sníž. přenesená",J290,0)</f>
        <v>0</v>
      </c>
      <c r="BI290" s="196">
        <f>IF(N290="nulová",J290,0)</f>
        <v>0</v>
      </c>
      <c r="BJ290" s="15" t="s">
        <v>81</v>
      </c>
      <c r="BK290" s="196">
        <f>ROUND(I290*H290,2)</f>
        <v>0</v>
      </c>
      <c r="BL290" s="15" t="s">
        <v>134</v>
      </c>
      <c r="BM290" s="195" t="s">
        <v>432</v>
      </c>
    </row>
    <row r="291" spans="2:65" s="1" customFormat="1" ht="29.25" x14ac:dyDescent="0.2">
      <c r="B291" s="32"/>
      <c r="C291" s="33"/>
      <c r="D291" s="197" t="s">
        <v>136</v>
      </c>
      <c r="E291" s="33"/>
      <c r="F291" s="198" t="s">
        <v>433</v>
      </c>
      <c r="G291" s="33"/>
      <c r="H291" s="33"/>
      <c r="I291" s="103"/>
      <c r="J291" s="33"/>
      <c r="K291" s="33"/>
      <c r="L291" s="36"/>
      <c r="M291" s="199"/>
      <c r="N291" s="64"/>
      <c r="O291" s="64"/>
      <c r="P291" s="64"/>
      <c r="Q291" s="64"/>
      <c r="R291" s="64"/>
      <c r="S291" s="64"/>
      <c r="T291" s="65"/>
      <c r="AT291" s="15" t="s">
        <v>136</v>
      </c>
      <c r="AU291" s="15" t="s">
        <v>83</v>
      </c>
    </row>
    <row r="292" spans="2:65" s="1" customFormat="1" ht="21.6" customHeight="1" x14ac:dyDescent="0.2">
      <c r="B292" s="32"/>
      <c r="C292" s="184" t="s">
        <v>434</v>
      </c>
      <c r="D292" s="184" t="s">
        <v>129</v>
      </c>
      <c r="E292" s="185" t="s">
        <v>435</v>
      </c>
      <c r="F292" s="186" t="s">
        <v>436</v>
      </c>
      <c r="G292" s="187" t="s">
        <v>132</v>
      </c>
      <c r="H292" s="188">
        <v>468.98</v>
      </c>
      <c r="I292" s="189"/>
      <c r="J292" s="190">
        <f>ROUND(I292*H292,2)</f>
        <v>0</v>
      </c>
      <c r="K292" s="186" t="s">
        <v>133</v>
      </c>
      <c r="L292" s="36"/>
      <c r="M292" s="191" t="s">
        <v>1</v>
      </c>
      <c r="N292" s="192" t="s">
        <v>41</v>
      </c>
      <c r="O292" s="64"/>
      <c r="P292" s="193">
        <f>O292*H292</f>
        <v>0</v>
      </c>
      <c r="Q292" s="193">
        <v>0</v>
      </c>
      <c r="R292" s="193">
        <f>Q292*H292</f>
        <v>0</v>
      </c>
      <c r="S292" s="193">
        <v>0</v>
      </c>
      <c r="T292" s="194">
        <f>S292*H292</f>
        <v>0</v>
      </c>
      <c r="AR292" s="195" t="s">
        <v>134</v>
      </c>
      <c r="AT292" s="195" t="s">
        <v>129</v>
      </c>
      <c r="AU292" s="195" t="s">
        <v>83</v>
      </c>
      <c r="AY292" s="15" t="s">
        <v>127</v>
      </c>
      <c r="BE292" s="196">
        <f>IF(N292="základní",J292,0)</f>
        <v>0</v>
      </c>
      <c r="BF292" s="196">
        <f>IF(N292="snížená",J292,0)</f>
        <v>0</v>
      </c>
      <c r="BG292" s="196">
        <f>IF(N292="zákl. přenesená",J292,0)</f>
        <v>0</v>
      </c>
      <c r="BH292" s="196">
        <f>IF(N292="sníž. přenesená",J292,0)</f>
        <v>0</v>
      </c>
      <c r="BI292" s="196">
        <f>IF(N292="nulová",J292,0)</f>
        <v>0</v>
      </c>
      <c r="BJ292" s="15" t="s">
        <v>81</v>
      </c>
      <c r="BK292" s="196">
        <f>ROUND(I292*H292,2)</f>
        <v>0</v>
      </c>
      <c r="BL292" s="15" t="s">
        <v>134</v>
      </c>
      <c r="BM292" s="195" t="s">
        <v>437</v>
      </c>
    </row>
    <row r="293" spans="2:65" s="1" customFormat="1" ht="11.25" x14ac:dyDescent="0.2">
      <c r="B293" s="32"/>
      <c r="C293" s="33"/>
      <c r="D293" s="197" t="s">
        <v>136</v>
      </c>
      <c r="E293" s="33"/>
      <c r="F293" s="198" t="s">
        <v>436</v>
      </c>
      <c r="G293" s="33"/>
      <c r="H293" s="33"/>
      <c r="I293" s="103"/>
      <c r="J293" s="33"/>
      <c r="K293" s="33"/>
      <c r="L293" s="36"/>
      <c r="M293" s="199"/>
      <c r="N293" s="64"/>
      <c r="O293" s="64"/>
      <c r="P293" s="64"/>
      <c r="Q293" s="64"/>
      <c r="R293" s="64"/>
      <c r="S293" s="64"/>
      <c r="T293" s="65"/>
      <c r="AT293" s="15" t="s">
        <v>136</v>
      </c>
      <c r="AU293" s="15" t="s">
        <v>83</v>
      </c>
    </row>
    <row r="294" spans="2:65" s="12" customFormat="1" ht="11.25" x14ac:dyDescent="0.2">
      <c r="B294" s="200"/>
      <c r="C294" s="201"/>
      <c r="D294" s="197" t="s">
        <v>138</v>
      </c>
      <c r="E294" s="202" t="s">
        <v>1</v>
      </c>
      <c r="F294" s="203" t="s">
        <v>417</v>
      </c>
      <c r="G294" s="201"/>
      <c r="H294" s="204">
        <v>58.62</v>
      </c>
      <c r="I294" s="205"/>
      <c r="J294" s="201"/>
      <c r="K294" s="201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138</v>
      </c>
      <c r="AU294" s="210" t="s">
        <v>83</v>
      </c>
      <c r="AV294" s="12" t="s">
        <v>83</v>
      </c>
      <c r="AW294" s="12" t="s">
        <v>31</v>
      </c>
      <c r="AX294" s="12" t="s">
        <v>76</v>
      </c>
      <c r="AY294" s="210" t="s">
        <v>127</v>
      </c>
    </row>
    <row r="295" spans="2:65" s="12" customFormat="1" ht="11.25" x14ac:dyDescent="0.2">
      <c r="B295" s="200"/>
      <c r="C295" s="201"/>
      <c r="D295" s="197" t="s">
        <v>138</v>
      </c>
      <c r="E295" s="202" t="s">
        <v>1</v>
      </c>
      <c r="F295" s="203" t="s">
        <v>424</v>
      </c>
      <c r="G295" s="201"/>
      <c r="H295" s="204">
        <v>25.47</v>
      </c>
      <c r="I295" s="205"/>
      <c r="J295" s="201"/>
      <c r="K295" s="201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138</v>
      </c>
      <c r="AU295" s="210" t="s">
        <v>83</v>
      </c>
      <c r="AV295" s="12" t="s">
        <v>83</v>
      </c>
      <c r="AW295" s="12" t="s">
        <v>31</v>
      </c>
      <c r="AX295" s="12" t="s">
        <v>76</v>
      </c>
      <c r="AY295" s="210" t="s">
        <v>127</v>
      </c>
    </row>
    <row r="296" spans="2:65" s="12" customFormat="1" ht="11.25" x14ac:dyDescent="0.2">
      <c r="B296" s="200"/>
      <c r="C296" s="201"/>
      <c r="D296" s="197" t="s">
        <v>138</v>
      </c>
      <c r="E296" s="202" t="s">
        <v>1</v>
      </c>
      <c r="F296" s="203" t="s">
        <v>418</v>
      </c>
      <c r="G296" s="201"/>
      <c r="H296" s="204">
        <v>200.78</v>
      </c>
      <c r="I296" s="205"/>
      <c r="J296" s="201"/>
      <c r="K296" s="201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138</v>
      </c>
      <c r="AU296" s="210" t="s">
        <v>83</v>
      </c>
      <c r="AV296" s="12" t="s">
        <v>83</v>
      </c>
      <c r="AW296" s="12" t="s">
        <v>31</v>
      </c>
      <c r="AX296" s="12" t="s">
        <v>76</v>
      </c>
      <c r="AY296" s="210" t="s">
        <v>127</v>
      </c>
    </row>
    <row r="297" spans="2:65" s="12" customFormat="1" ht="11.25" x14ac:dyDescent="0.2">
      <c r="B297" s="200"/>
      <c r="C297" s="201"/>
      <c r="D297" s="197" t="s">
        <v>138</v>
      </c>
      <c r="E297" s="202" t="s">
        <v>1</v>
      </c>
      <c r="F297" s="203" t="s">
        <v>425</v>
      </c>
      <c r="G297" s="201"/>
      <c r="H297" s="204">
        <v>65.42</v>
      </c>
      <c r="I297" s="205"/>
      <c r="J297" s="201"/>
      <c r="K297" s="201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138</v>
      </c>
      <c r="AU297" s="210" t="s">
        <v>83</v>
      </c>
      <c r="AV297" s="12" t="s">
        <v>83</v>
      </c>
      <c r="AW297" s="12" t="s">
        <v>31</v>
      </c>
      <c r="AX297" s="12" t="s">
        <v>76</v>
      </c>
      <c r="AY297" s="210" t="s">
        <v>127</v>
      </c>
    </row>
    <row r="298" spans="2:65" s="12" customFormat="1" ht="11.25" x14ac:dyDescent="0.2">
      <c r="B298" s="200"/>
      <c r="C298" s="201"/>
      <c r="D298" s="197" t="s">
        <v>138</v>
      </c>
      <c r="E298" s="202" t="s">
        <v>1</v>
      </c>
      <c r="F298" s="203" t="s">
        <v>426</v>
      </c>
      <c r="G298" s="201"/>
      <c r="H298" s="204">
        <v>47.93</v>
      </c>
      <c r="I298" s="205"/>
      <c r="J298" s="201"/>
      <c r="K298" s="201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138</v>
      </c>
      <c r="AU298" s="210" t="s">
        <v>83</v>
      </c>
      <c r="AV298" s="12" t="s">
        <v>83</v>
      </c>
      <c r="AW298" s="12" t="s">
        <v>31</v>
      </c>
      <c r="AX298" s="12" t="s">
        <v>76</v>
      </c>
      <c r="AY298" s="210" t="s">
        <v>127</v>
      </c>
    </row>
    <row r="299" spans="2:65" s="12" customFormat="1" ht="11.25" x14ac:dyDescent="0.2">
      <c r="B299" s="200"/>
      <c r="C299" s="201"/>
      <c r="D299" s="197" t="s">
        <v>138</v>
      </c>
      <c r="E299" s="202" t="s">
        <v>1</v>
      </c>
      <c r="F299" s="203" t="s">
        <v>427</v>
      </c>
      <c r="G299" s="201"/>
      <c r="H299" s="204">
        <v>18.12</v>
      </c>
      <c r="I299" s="205"/>
      <c r="J299" s="201"/>
      <c r="K299" s="201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138</v>
      </c>
      <c r="AU299" s="210" t="s">
        <v>83</v>
      </c>
      <c r="AV299" s="12" t="s">
        <v>83</v>
      </c>
      <c r="AW299" s="12" t="s">
        <v>31</v>
      </c>
      <c r="AX299" s="12" t="s">
        <v>76</v>
      </c>
      <c r="AY299" s="210" t="s">
        <v>127</v>
      </c>
    </row>
    <row r="300" spans="2:65" s="12" customFormat="1" ht="11.25" x14ac:dyDescent="0.2">
      <c r="B300" s="200"/>
      <c r="C300" s="201"/>
      <c r="D300" s="197" t="s">
        <v>138</v>
      </c>
      <c r="E300" s="202" t="s">
        <v>1</v>
      </c>
      <c r="F300" s="203" t="s">
        <v>428</v>
      </c>
      <c r="G300" s="201"/>
      <c r="H300" s="204">
        <v>52.64</v>
      </c>
      <c r="I300" s="205"/>
      <c r="J300" s="201"/>
      <c r="K300" s="201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138</v>
      </c>
      <c r="AU300" s="210" t="s">
        <v>83</v>
      </c>
      <c r="AV300" s="12" t="s">
        <v>83</v>
      </c>
      <c r="AW300" s="12" t="s">
        <v>31</v>
      </c>
      <c r="AX300" s="12" t="s">
        <v>76</v>
      </c>
      <c r="AY300" s="210" t="s">
        <v>127</v>
      </c>
    </row>
    <row r="301" spans="2:65" s="13" customFormat="1" ht="11.25" x14ac:dyDescent="0.2">
      <c r="B301" s="211"/>
      <c r="C301" s="212"/>
      <c r="D301" s="197" t="s">
        <v>138</v>
      </c>
      <c r="E301" s="213" t="s">
        <v>1</v>
      </c>
      <c r="F301" s="214" t="s">
        <v>154</v>
      </c>
      <c r="G301" s="212"/>
      <c r="H301" s="215">
        <v>468.98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138</v>
      </c>
      <c r="AU301" s="221" t="s">
        <v>83</v>
      </c>
      <c r="AV301" s="13" t="s">
        <v>134</v>
      </c>
      <c r="AW301" s="13" t="s">
        <v>31</v>
      </c>
      <c r="AX301" s="13" t="s">
        <v>81</v>
      </c>
      <c r="AY301" s="221" t="s">
        <v>127</v>
      </c>
    </row>
    <row r="302" spans="2:65" s="1" customFormat="1" ht="21.6" customHeight="1" x14ac:dyDescent="0.2">
      <c r="B302" s="32"/>
      <c r="C302" s="184" t="s">
        <v>438</v>
      </c>
      <c r="D302" s="184" t="s">
        <v>129</v>
      </c>
      <c r="E302" s="185" t="s">
        <v>439</v>
      </c>
      <c r="F302" s="186" t="s">
        <v>440</v>
      </c>
      <c r="G302" s="187" t="s">
        <v>132</v>
      </c>
      <c r="H302" s="188">
        <v>468.98</v>
      </c>
      <c r="I302" s="189"/>
      <c r="J302" s="190">
        <f>ROUND(I302*H302,2)</f>
        <v>0</v>
      </c>
      <c r="K302" s="186" t="s">
        <v>133</v>
      </c>
      <c r="L302" s="36"/>
      <c r="M302" s="191" t="s">
        <v>1</v>
      </c>
      <c r="N302" s="192" t="s">
        <v>41</v>
      </c>
      <c r="O302" s="64"/>
      <c r="P302" s="193">
        <f>O302*H302</f>
        <v>0</v>
      </c>
      <c r="Q302" s="193">
        <v>0</v>
      </c>
      <c r="R302" s="193">
        <f>Q302*H302</f>
        <v>0</v>
      </c>
      <c r="S302" s="193">
        <v>0</v>
      </c>
      <c r="T302" s="194">
        <f>S302*H302</f>
        <v>0</v>
      </c>
      <c r="AR302" s="195" t="s">
        <v>134</v>
      </c>
      <c r="AT302" s="195" t="s">
        <v>129</v>
      </c>
      <c r="AU302" s="195" t="s">
        <v>83</v>
      </c>
      <c r="AY302" s="15" t="s">
        <v>127</v>
      </c>
      <c r="BE302" s="196">
        <f>IF(N302="základní",J302,0)</f>
        <v>0</v>
      </c>
      <c r="BF302" s="196">
        <f>IF(N302="snížená",J302,0)</f>
        <v>0</v>
      </c>
      <c r="BG302" s="196">
        <f>IF(N302="zákl. přenesená",J302,0)</f>
        <v>0</v>
      </c>
      <c r="BH302" s="196">
        <f>IF(N302="sníž. přenesená",J302,0)</f>
        <v>0</v>
      </c>
      <c r="BI302" s="196">
        <f>IF(N302="nulová",J302,0)</f>
        <v>0</v>
      </c>
      <c r="BJ302" s="15" t="s">
        <v>81</v>
      </c>
      <c r="BK302" s="196">
        <f>ROUND(I302*H302,2)</f>
        <v>0</v>
      </c>
      <c r="BL302" s="15" t="s">
        <v>134</v>
      </c>
      <c r="BM302" s="195" t="s">
        <v>441</v>
      </c>
    </row>
    <row r="303" spans="2:65" s="1" customFormat="1" ht="19.5" x14ac:dyDescent="0.2">
      <c r="B303" s="32"/>
      <c r="C303" s="33"/>
      <c r="D303" s="197" t="s">
        <v>136</v>
      </c>
      <c r="E303" s="33"/>
      <c r="F303" s="198" t="s">
        <v>442</v>
      </c>
      <c r="G303" s="33"/>
      <c r="H303" s="33"/>
      <c r="I303" s="103"/>
      <c r="J303" s="33"/>
      <c r="K303" s="33"/>
      <c r="L303" s="36"/>
      <c r="M303" s="199"/>
      <c r="N303" s="64"/>
      <c r="O303" s="64"/>
      <c r="P303" s="64"/>
      <c r="Q303" s="64"/>
      <c r="R303" s="64"/>
      <c r="S303" s="64"/>
      <c r="T303" s="65"/>
      <c r="AT303" s="15" t="s">
        <v>136</v>
      </c>
      <c r="AU303" s="15" t="s">
        <v>83</v>
      </c>
    </row>
    <row r="304" spans="2:65" s="12" customFormat="1" ht="11.25" x14ac:dyDescent="0.2">
      <c r="B304" s="200"/>
      <c r="C304" s="201"/>
      <c r="D304" s="197" t="s">
        <v>138</v>
      </c>
      <c r="E304" s="202" t="s">
        <v>1</v>
      </c>
      <c r="F304" s="203" t="s">
        <v>417</v>
      </c>
      <c r="G304" s="201"/>
      <c r="H304" s="204">
        <v>58.62</v>
      </c>
      <c r="I304" s="205"/>
      <c r="J304" s="201"/>
      <c r="K304" s="201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138</v>
      </c>
      <c r="AU304" s="210" t="s">
        <v>83</v>
      </c>
      <c r="AV304" s="12" t="s">
        <v>83</v>
      </c>
      <c r="AW304" s="12" t="s">
        <v>31</v>
      </c>
      <c r="AX304" s="12" t="s">
        <v>76</v>
      </c>
      <c r="AY304" s="210" t="s">
        <v>127</v>
      </c>
    </row>
    <row r="305" spans="2:65" s="12" customFormat="1" ht="11.25" x14ac:dyDescent="0.2">
      <c r="B305" s="200"/>
      <c r="C305" s="201"/>
      <c r="D305" s="197" t="s">
        <v>138</v>
      </c>
      <c r="E305" s="202" t="s">
        <v>1</v>
      </c>
      <c r="F305" s="203" t="s">
        <v>424</v>
      </c>
      <c r="G305" s="201"/>
      <c r="H305" s="204">
        <v>25.47</v>
      </c>
      <c r="I305" s="205"/>
      <c r="J305" s="201"/>
      <c r="K305" s="201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138</v>
      </c>
      <c r="AU305" s="210" t="s">
        <v>83</v>
      </c>
      <c r="AV305" s="12" t="s">
        <v>83</v>
      </c>
      <c r="AW305" s="12" t="s">
        <v>31</v>
      </c>
      <c r="AX305" s="12" t="s">
        <v>76</v>
      </c>
      <c r="AY305" s="210" t="s">
        <v>127</v>
      </c>
    </row>
    <row r="306" spans="2:65" s="12" customFormat="1" ht="11.25" x14ac:dyDescent="0.2">
      <c r="B306" s="200"/>
      <c r="C306" s="201"/>
      <c r="D306" s="197" t="s">
        <v>138</v>
      </c>
      <c r="E306" s="202" t="s">
        <v>1</v>
      </c>
      <c r="F306" s="203" t="s">
        <v>418</v>
      </c>
      <c r="G306" s="201"/>
      <c r="H306" s="204">
        <v>200.78</v>
      </c>
      <c r="I306" s="205"/>
      <c r="J306" s="201"/>
      <c r="K306" s="201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138</v>
      </c>
      <c r="AU306" s="210" t="s">
        <v>83</v>
      </c>
      <c r="AV306" s="12" t="s">
        <v>83</v>
      </c>
      <c r="AW306" s="12" t="s">
        <v>31</v>
      </c>
      <c r="AX306" s="12" t="s">
        <v>76</v>
      </c>
      <c r="AY306" s="210" t="s">
        <v>127</v>
      </c>
    </row>
    <row r="307" spans="2:65" s="12" customFormat="1" ht="11.25" x14ac:dyDescent="0.2">
      <c r="B307" s="200"/>
      <c r="C307" s="201"/>
      <c r="D307" s="197" t="s">
        <v>138</v>
      </c>
      <c r="E307" s="202" t="s">
        <v>1</v>
      </c>
      <c r="F307" s="203" t="s">
        <v>425</v>
      </c>
      <c r="G307" s="201"/>
      <c r="H307" s="204">
        <v>65.42</v>
      </c>
      <c r="I307" s="205"/>
      <c r="J307" s="201"/>
      <c r="K307" s="201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138</v>
      </c>
      <c r="AU307" s="210" t="s">
        <v>83</v>
      </c>
      <c r="AV307" s="12" t="s">
        <v>83</v>
      </c>
      <c r="AW307" s="12" t="s">
        <v>31</v>
      </c>
      <c r="AX307" s="12" t="s">
        <v>76</v>
      </c>
      <c r="AY307" s="210" t="s">
        <v>127</v>
      </c>
    </row>
    <row r="308" spans="2:65" s="12" customFormat="1" ht="11.25" x14ac:dyDescent="0.2">
      <c r="B308" s="200"/>
      <c r="C308" s="201"/>
      <c r="D308" s="197" t="s">
        <v>138</v>
      </c>
      <c r="E308" s="202" t="s">
        <v>1</v>
      </c>
      <c r="F308" s="203" t="s">
        <v>426</v>
      </c>
      <c r="G308" s="201"/>
      <c r="H308" s="204">
        <v>47.93</v>
      </c>
      <c r="I308" s="205"/>
      <c r="J308" s="201"/>
      <c r="K308" s="201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138</v>
      </c>
      <c r="AU308" s="210" t="s">
        <v>83</v>
      </c>
      <c r="AV308" s="12" t="s">
        <v>83</v>
      </c>
      <c r="AW308" s="12" t="s">
        <v>31</v>
      </c>
      <c r="AX308" s="12" t="s">
        <v>76</v>
      </c>
      <c r="AY308" s="210" t="s">
        <v>127</v>
      </c>
    </row>
    <row r="309" spans="2:65" s="12" customFormat="1" ht="11.25" x14ac:dyDescent="0.2">
      <c r="B309" s="200"/>
      <c r="C309" s="201"/>
      <c r="D309" s="197" t="s">
        <v>138</v>
      </c>
      <c r="E309" s="202" t="s">
        <v>1</v>
      </c>
      <c r="F309" s="203" t="s">
        <v>427</v>
      </c>
      <c r="G309" s="201"/>
      <c r="H309" s="204">
        <v>18.12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138</v>
      </c>
      <c r="AU309" s="210" t="s">
        <v>83</v>
      </c>
      <c r="AV309" s="12" t="s">
        <v>83</v>
      </c>
      <c r="AW309" s="12" t="s">
        <v>31</v>
      </c>
      <c r="AX309" s="12" t="s">
        <v>76</v>
      </c>
      <c r="AY309" s="210" t="s">
        <v>127</v>
      </c>
    </row>
    <row r="310" spans="2:65" s="12" customFormat="1" ht="11.25" x14ac:dyDescent="0.2">
      <c r="B310" s="200"/>
      <c r="C310" s="201"/>
      <c r="D310" s="197" t="s">
        <v>138</v>
      </c>
      <c r="E310" s="202" t="s">
        <v>1</v>
      </c>
      <c r="F310" s="203" t="s">
        <v>428</v>
      </c>
      <c r="G310" s="201"/>
      <c r="H310" s="204">
        <v>52.64</v>
      </c>
      <c r="I310" s="205"/>
      <c r="J310" s="201"/>
      <c r="K310" s="201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138</v>
      </c>
      <c r="AU310" s="210" t="s">
        <v>83</v>
      </c>
      <c r="AV310" s="12" t="s">
        <v>83</v>
      </c>
      <c r="AW310" s="12" t="s">
        <v>31</v>
      </c>
      <c r="AX310" s="12" t="s">
        <v>76</v>
      </c>
      <c r="AY310" s="210" t="s">
        <v>127</v>
      </c>
    </row>
    <row r="311" spans="2:65" s="13" customFormat="1" ht="11.25" x14ac:dyDescent="0.2">
      <c r="B311" s="211"/>
      <c r="C311" s="212"/>
      <c r="D311" s="197" t="s">
        <v>138</v>
      </c>
      <c r="E311" s="213" t="s">
        <v>1</v>
      </c>
      <c r="F311" s="214" t="s">
        <v>154</v>
      </c>
      <c r="G311" s="212"/>
      <c r="H311" s="215">
        <v>468.98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138</v>
      </c>
      <c r="AU311" s="221" t="s">
        <v>83</v>
      </c>
      <c r="AV311" s="13" t="s">
        <v>134</v>
      </c>
      <c r="AW311" s="13" t="s">
        <v>31</v>
      </c>
      <c r="AX311" s="13" t="s">
        <v>81</v>
      </c>
      <c r="AY311" s="221" t="s">
        <v>127</v>
      </c>
    </row>
    <row r="312" spans="2:65" s="1" customFormat="1" ht="14.45" customHeight="1" x14ac:dyDescent="0.2">
      <c r="B312" s="32"/>
      <c r="C312" s="184" t="s">
        <v>443</v>
      </c>
      <c r="D312" s="184" t="s">
        <v>129</v>
      </c>
      <c r="E312" s="185" t="s">
        <v>444</v>
      </c>
      <c r="F312" s="186" t="s">
        <v>445</v>
      </c>
      <c r="G312" s="187" t="s">
        <v>142</v>
      </c>
      <c r="H312" s="188">
        <v>0.1</v>
      </c>
      <c r="I312" s="189"/>
      <c r="J312" s="190">
        <f>ROUND(I312*H312,2)</f>
        <v>0</v>
      </c>
      <c r="K312" s="186" t="s">
        <v>133</v>
      </c>
      <c r="L312" s="36"/>
      <c r="M312" s="191" t="s">
        <v>1</v>
      </c>
      <c r="N312" s="192" t="s">
        <v>41</v>
      </c>
      <c r="O312" s="64"/>
      <c r="P312" s="193">
        <f>O312*H312</f>
        <v>0</v>
      </c>
      <c r="Q312" s="193">
        <v>0.54034000000000004</v>
      </c>
      <c r="R312" s="193">
        <f>Q312*H312</f>
        <v>5.4034000000000006E-2</v>
      </c>
      <c r="S312" s="193">
        <v>0</v>
      </c>
      <c r="T312" s="194">
        <f>S312*H312</f>
        <v>0</v>
      </c>
      <c r="AR312" s="195" t="s">
        <v>134</v>
      </c>
      <c r="AT312" s="195" t="s">
        <v>129</v>
      </c>
      <c r="AU312" s="195" t="s">
        <v>83</v>
      </c>
      <c r="AY312" s="15" t="s">
        <v>127</v>
      </c>
      <c r="BE312" s="196">
        <f>IF(N312="základní",J312,0)</f>
        <v>0</v>
      </c>
      <c r="BF312" s="196">
        <f>IF(N312="snížená",J312,0)</f>
        <v>0</v>
      </c>
      <c r="BG312" s="196">
        <f>IF(N312="zákl. přenesená",J312,0)</f>
        <v>0</v>
      </c>
      <c r="BH312" s="196">
        <f>IF(N312="sníž. přenesená",J312,0)</f>
        <v>0</v>
      </c>
      <c r="BI312" s="196">
        <f>IF(N312="nulová",J312,0)</f>
        <v>0</v>
      </c>
      <c r="BJ312" s="15" t="s">
        <v>81</v>
      </c>
      <c r="BK312" s="196">
        <f>ROUND(I312*H312,2)</f>
        <v>0</v>
      </c>
      <c r="BL312" s="15" t="s">
        <v>134</v>
      </c>
      <c r="BM312" s="195" t="s">
        <v>446</v>
      </c>
    </row>
    <row r="313" spans="2:65" s="1" customFormat="1" ht="11.25" x14ac:dyDescent="0.2">
      <c r="B313" s="32"/>
      <c r="C313" s="33"/>
      <c r="D313" s="197" t="s">
        <v>136</v>
      </c>
      <c r="E313" s="33"/>
      <c r="F313" s="198" t="s">
        <v>447</v>
      </c>
      <c r="G313" s="33"/>
      <c r="H313" s="33"/>
      <c r="I313" s="103"/>
      <c r="J313" s="33"/>
      <c r="K313" s="33"/>
      <c r="L313" s="36"/>
      <c r="M313" s="199"/>
      <c r="N313" s="64"/>
      <c r="O313" s="64"/>
      <c r="P313" s="64"/>
      <c r="Q313" s="64"/>
      <c r="R313" s="64"/>
      <c r="S313" s="64"/>
      <c r="T313" s="65"/>
      <c r="AT313" s="15" t="s">
        <v>136</v>
      </c>
      <c r="AU313" s="15" t="s">
        <v>83</v>
      </c>
    </row>
    <row r="314" spans="2:65" s="1" customFormat="1" ht="14.45" customHeight="1" x14ac:dyDescent="0.2">
      <c r="B314" s="32"/>
      <c r="C314" s="222" t="s">
        <v>448</v>
      </c>
      <c r="D314" s="222" t="s">
        <v>185</v>
      </c>
      <c r="E314" s="223" t="s">
        <v>449</v>
      </c>
      <c r="F314" s="224" t="s">
        <v>450</v>
      </c>
      <c r="G314" s="225" t="s">
        <v>221</v>
      </c>
      <c r="H314" s="226">
        <v>27</v>
      </c>
      <c r="I314" s="227"/>
      <c r="J314" s="228">
        <f>ROUND(I314*H314,2)</f>
        <v>0</v>
      </c>
      <c r="K314" s="224" t="s">
        <v>133</v>
      </c>
      <c r="L314" s="229"/>
      <c r="M314" s="230" t="s">
        <v>1</v>
      </c>
      <c r="N314" s="231" t="s">
        <v>41</v>
      </c>
      <c r="O314" s="64"/>
      <c r="P314" s="193">
        <f>O314*H314</f>
        <v>0</v>
      </c>
      <c r="Q314" s="193">
        <v>4.1000000000000003E-3</v>
      </c>
      <c r="R314" s="193">
        <f>Q314*H314</f>
        <v>0.11070000000000001</v>
      </c>
      <c r="S314" s="193">
        <v>0</v>
      </c>
      <c r="T314" s="194">
        <f>S314*H314</f>
        <v>0</v>
      </c>
      <c r="AR314" s="195" t="s">
        <v>178</v>
      </c>
      <c r="AT314" s="195" t="s">
        <v>185</v>
      </c>
      <c r="AU314" s="195" t="s">
        <v>83</v>
      </c>
      <c r="AY314" s="15" t="s">
        <v>127</v>
      </c>
      <c r="BE314" s="196">
        <f>IF(N314="základní",J314,0)</f>
        <v>0</v>
      </c>
      <c r="BF314" s="196">
        <f>IF(N314="snížená",J314,0)</f>
        <v>0</v>
      </c>
      <c r="BG314" s="196">
        <f>IF(N314="zákl. přenesená",J314,0)</f>
        <v>0</v>
      </c>
      <c r="BH314" s="196">
        <f>IF(N314="sníž. přenesená",J314,0)</f>
        <v>0</v>
      </c>
      <c r="BI314" s="196">
        <f>IF(N314="nulová",J314,0)</f>
        <v>0</v>
      </c>
      <c r="BJ314" s="15" t="s">
        <v>81</v>
      </c>
      <c r="BK314" s="196">
        <f>ROUND(I314*H314,2)</f>
        <v>0</v>
      </c>
      <c r="BL314" s="15" t="s">
        <v>134</v>
      </c>
      <c r="BM314" s="195" t="s">
        <v>451</v>
      </c>
    </row>
    <row r="315" spans="2:65" s="1" customFormat="1" ht="11.25" x14ac:dyDescent="0.2">
      <c r="B315" s="32"/>
      <c r="C315" s="33"/>
      <c r="D315" s="197" t="s">
        <v>136</v>
      </c>
      <c r="E315" s="33"/>
      <c r="F315" s="198" t="s">
        <v>450</v>
      </c>
      <c r="G315" s="33"/>
      <c r="H315" s="33"/>
      <c r="I315" s="103"/>
      <c r="J315" s="33"/>
      <c r="K315" s="33"/>
      <c r="L315" s="36"/>
      <c r="M315" s="199"/>
      <c r="N315" s="64"/>
      <c r="O315" s="64"/>
      <c r="P315" s="64"/>
      <c r="Q315" s="64"/>
      <c r="R315" s="64"/>
      <c r="S315" s="64"/>
      <c r="T315" s="65"/>
      <c r="AT315" s="15" t="s">
        <v>136</v>
      </c>
      <c r="AU315" s="15" t="s">
        <v>83</v>
      </c>
    </row>
    <row r="316" spans="2:65" s="1" customFormat="1" ht="21.6" customHeight="1" x14ac:dyDescent="0.2">
      <c r="B316" s="32"/>
      <c r="C316" s="184" t="s">
        <v>452</v>
      </c>
      <c r="D316" s="184" t="s">
        <v>129</v>
      </c>
      <c r="E316" s="185" t="s">
        <v>453</v>
      </c>
      <c r="F316" s="186" t="s">
        <v>454</v>
      </c>
      <c r="G316" s="187" t="s">
        <v>455</v>
      </c>
      <c r="H316" s="188">
        <v>1</v>
      </c>
      <c r="I316" s="189"/>
      <c r="J316" s="190">
        <f>ROUND(I316*H316,2)</f>
        <v>0</v>
      </c>
      <c r="K316" s="186" t="s">
        <v>1</v>
      </c>
      <c r="L316" s="36"/>
      <c r="M316" s="191" t="s">
        <v>1</v>
      </c>
      <c r="N316" s="192" t="s">
        <v>41</v>
      </c>
      <c r="O316" s="64"/>
      <c r="P316" s="193">
        <f>O316*H316</f>
        <v>0</v>
      </c>
      <c r="Q316" s="193">
        <v>0.54034000000000004</v>
      </c>
      <c r="R316" s="193">
        <f>Q316*H316</f>
        <v>0.54034000000000004</v>
      </c>
      <c r="S316" s="193">
        <v>0</v>
      </c>
      <c r="T316" s="194">
        <f>S316*H316</f>
        <v>0</v>
      </c>
      <c r="AR316" s="195" t="s">
        <v>134</v>
      </c>
      <c r="AT316" s="195" t="s">
        <v>129</v>
      </c>
      <c r="AU316" s="195" t="s">
        <v>83</v>
      </c>
      <c r="AY316" s="15" t="s">
        <v>127</v>
      </c>
      <c r="BE316" s="196">
        <f>IF(N316="základní",J316,0)</f>
        <v>0</v>
      </c>
      <c r="BF316" s="196">
        <f>IF(N316="snížená",J316,0)</f>
        <v>0</v>
      </c>
      <c r="BG316" s="196">
        <f>IF(N316="zákl. přenesená",J316,0)</f>
        <v>0</v>
      </c>
      <c r="BH316" s="196">
        <f>IF(N316="sníž. přenesená",J316,0)</f>
        <v>0</v>
      </c>
      <c r="BI316" s="196">
        <f>IF(N316="nulová",J316,0)</f>
        <v>0</v>
      </c>
      <c r="BJ316" s="15" t="s">
        <v>81</v>
      </c>
      <c r="BK316" s="196">
        <f>ROUND(I316*H316,2)</f>
        <v>0</v>
      </c>
      <c r="BL316" s="15" t="s">
        <v>134</v>
      </c>
      <c r="BM316" s="195" t="s">
        <v>456</v>
      </c>
    </row>
    <row r="317" spans="2:65" s="1" customFormat="1" ht="19.5" x14ac:dyDescent="0.2">
      <c r="B317" s="32"/>
      <c r="C317" s="33"/>
      <c r="D317" s="197" t="s">
        <v>136</v>
      </c>
      <c r="E317" s="33"/>
      <c r="F317" s="198" t="s">
        <v>457</v>
      </c>
      <c r="G317" s="33"/>
      <c r="H317" s="33"/>
      <c r="I317" s="103"/>
      <c r="J317" s="33"/>
      <c r="K317" s="33"/>
      <c r="L317" s="36"/>
      <c r="M317" s="199"/>
      <c r="N317" s="64"/>
      <c r="O317" s="64"/>
      <c r="P317" s="64"/>
      <c r="Q317" s="64"/>
      <c r="R317" s="64"/>
      <c r="S317" s="64"/>
      <c r="T317" s="65"/>
      <c r="AT317" s="15" t="s">
        <v>136</v>
      </c>
      <c r="AU317" s="15" t="s">
        <v>83</v>
      </c>
    </row>
    <row r="318" spans="2:65" s="1" customFormat="1" ht="14.45" customHeight="1" x14ac:dyDescent="0.2">
      <c r="B318" s="32"/>
      <c r="C318" s="184" t="s">
        <v>458</v>
      </c>
      <c r="D318" s="184" t="s">
        <v>129</v>
      </c>
      <c r="E318" s="185" t="s">
        <v>459</v>
      </c>
      <c r="F318" s="186" t="s">
        <v>460</v>
      </c>
      <c r="G318" s="187" t="s">
        <v>132</v>
      </c>
      <c r="H318" s="188">
        <v>58.62</v>
      </c>
      <c r="I318" s="189"/>
      <c r="J318" s="190">
        <f>ROUND(I318*H318,2)</f>
        <v>0</v>
      </c>
      <c r="K318" s="186" t="s">
        <v>1</v>
      </c>
      <c r="L318" s="36"/>
      <c r="M318" s="191" t="s">
        <v>1</v>
      </c>
      <c r="N318" s="192" t="s">
        <v>41</v>
      </c>
      <c r="O318" s="64"/>
      <c r="P318" s="193">
        <f>O318*H318</f>
        <v>0</v>
      </c>
      <c r="Q318" s="193">
        <v>9.9750000000000005E-2</v>
      </c>
      <c r="R318" s="193">
        <f>Q318*H318</f>
        <v>5.8473449999999998</v>
      </c>
      <c r="S318" s="193">
        <v>0</v>
      </c>
      <c r="T318" s="194">
        <f>S318*H318</f>
        <v>0</v>
      </c>
      <c r="AR318" s="195" t="s">
        <v>134</v>
      </c>
      <c r="AT318" s="195" t="s">
        <v>129</v>
      </c>
      <c r="AU318" s="195" t="s">
        <v>83</v>
      </c>
      <c r="AY318" s="15" t="s">
        <v>127</v>
      </c>
      <c r="BE318" s="196">
        <f>IF(N318="základní",J318,0)</f>
        <v>0</v>
      </c>
      <c r="BF318" s="196">
        <f>IF(N318="snížená",J318,0)</f>
        <v>0</v>
      </c>
      <c r="BG318" s="196">
        <f>IF(N318="zákl. přenesená",J318,0)</f>
        <v>0</v>
      </c>
      <c r="BH318" s="196">
        <f>IF(N318="sníž. přenesená",J318,0)</f>
        <v>0</v>
      </c>
      <c r="BI318" s="196">
        <f>IF(N318="nulová",J318,0)</f>
        <v>0</v>
      </c>
      <c r="BJ318" s="15" t="s">
        <v>81</v>
      </c>
      <c r="BK318" s="196">
        <f>ROUND(I318*H318,2)</f>
        <v>0</v>
      </c>
      <c r="BL318" s="15" t="s">
        <v>134</v>
      </c>
      <c r="BM318" s="195" t="s">
        <v>461</v>
      </c>
    </row>
    <row r="319" spans="2:65" s="1" customFormat="1" ht="107.25" x14ac:dyDescent="0.2">
      <c r="B319" s="32"/>
      <c r="C319" s="33"/>
      <c r="D319" s="197" t="s">
        <v>136</v>
      </c>
      <c r="E319" s="33"/>
      <c r="F319" s="198" t="s">
        <v>462</v>
      </c>
      <c r="G319" s="33"/>
      <c r="H319" s="33"/>
      <c r="I319" s="103"/>
      <c r="J319" s="33"/>
      <c r="K319" s="33"/>
      <c r="L319" s="36"/>
      <c r="M319" s="199"/>
      <c r="N319" s="64"/>
      <c r="O319" s="64"/>
      <c r="P319" s="64"/>
      <c r="Q319" s="64"/>
      <c r="R319" s="64"/>
      <c r="S319" s="64"/>
      <c r="T319" s="65"/>
      <c r="AT319" s="15" t="s">
        <v>136</v>
      </c>
      <c r="AU319" s="15" t="s">
        <v>83</v>
      </c>
    </row>
    <row r="320" spans="2:65" s="12" customFormat="1" ht="11.25" x14ac:dyDescent="0.2">
      <c r="B320" s="200"/>
      <c r="C320" s="201"/>
      <c r="D320" s="197" t="s">
        <v>138</v>
      </c>
      <c r="E320" s="202" t="s">
        <v>1</v>
      </c>
      <c r="F320" s="203" t="s">
        <v>417</v>
      </c>
      <c r="G320" s="201"/>
      <c r="H320" s="204">
        <v>58.62</v>
      </c>
      <c r="I320" s="205"/>
      <c r="J320" s="201"/>
      <c r="K320" s="201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138</v>
      </c>
      <c r="AU320" s="210" t="s">
        <v>83</v>
      </c>
      <c r="AV320" s="12" t="s">
        <v>83</v>
      </c>
      <c r="AW320" s="12" t="s">
        <v>31</v>
      </c>
      <c r="AX320" s="12" t="s">
        <v>81</v>
      </c>
      <c r="AY320" s="210" t="s">
        <v>127</v>
      </c>
    </row>
    <row r="321" spans="2:65" s="1" customFormat="1" ht="14.45" customHeight="1" x14ac:dyDescent="0.2">
      <c r="B321" s="32"/>
      <c r="C321" s="184" t="s">
        <v>463</v>
      </c>
      <c r="D321" s="184" t="s">
        <v>129</v>
      </c>
      <c r="E321" s="185" t="s">
        <v>464</v>
      </c>
      <c r="F321" s="186" t="s">
        <v>465</v>
      </c>
      <c r="G321" s="187" t="s">
        <v>132</v>
      </c>
      <c r="H321" s="188">
        <v>12.734999999999999</v>
      </c>
      <c r="I321" s="189"/>
      <c r="J321" s="190">
        <f>ROUND(I321*H321,2)</f>
        <v>0</v>
      </c>
      <c r="K321" s="186" t="s">
        <v>1</v>
      </c>
      <c r="L321" s="36"/>
      <c r="M321" s="191" t="s">
        <v>1</v>
      </c>
      <c r="N321" s="192" t="s">
        <v>41</v>
      </c>
      <c r="O321" s="64"/>
      <c r="P321" s="193">
        <f>O321*H321</f>
        <v>0</v>
      </c>
      <c r="Q321" s="193">
        <v>9.9750000000000005E-2</v>
      </c>
      <c r="R321" s="193">
        <f>Q321*H321</f>
        <v>1.27031625</v>
      </c>
      <c r="S321" s="193">
        <v>0</v>
      </c>
      <c r="T321" s="194">
        <f>S321*H321</f>
        <v>0</v>
      </c>
      <c r="AR321" s="195" t="s">
        <v>134</v>
      </c>
      <c r="AT321" s="195" t="s">
        <v>129</v>
      </c>
      <c r="AU321" s="195" t="s">
        <v>83</v>
      </c>
      <c r="AY321" s="15" t="s">
        <v>127</v>
      </c>
      <c r="BE321" s="196">
        <f>IF(N321="základní",J321,0)</f>
        <v>0</v>
      </c>
      <c r="BF321" s="196">
        <f>IF(N321="snížená",J321,0)</f>
        <v>0</v>
      </c>
      <c r="BG321" s="196">
        <f>IF(N321="zákl. přenesená",J321,0)</f>
        <v>0</v>
      </c>
      <c r="BH321" s="196">
        <f>IF(N321="sníž. přenesená",J321,0)</f>
        <v>0</v>
      </c>
      <c r="BI321" s="196">
        <f>IF(N321="nulová",J321,0)</f>
        <v>0</v>
      </c>
      <c r="BJ321" s="15" t="s">
        <v>81</v>
      </c>
      <c r="BK321" s="196">
        <f>ROUND(I321*H321,2)</f>
        <v>0</v>
      </c>
      <c r="BL321" s="15" t="s">
        <v>134</v>
      </c>
      <c r="BM321" s="195" t="s">
        <v>466</v>
      </c>
    </row>
    <row r="322" spans="2:65" s="1" customFormat="1" ht="78" x14ac:dyDescent="0.2">
      <c r="B322" s="32"/>
      <c r="C322" s="33"/>
      <c r="D322" s="197" t="s">
        <v>136</v>
      </c>
      <c r="E322" s="33"/>
      <c r="F322" s="198" t="s">
        <v>467</v>
      </c>
      <c r="G322" s="33"/>
      <c r="H322" s="33"/>
      <c r="I322" s="103"/>
      <c r="J322" s="33"/>
      <c r="K322" s="33"/>
      <c r="L322" s="36"/>
      <c r="M322" s="199"/>
      <c r="N322" s="64"/>
      <c r="O322" s="64"/>
      <c r="P322" s="64"/>
      <c r="Q322" s="64"/>
      <c r="R322" s="64"/>
      <c r="S322" s="64"/>
      <c r="T322" s="65"/>
      <c r="AT322" s="15" t="s">
        <v>136</v>
      </c>
      <c r="AU322" s="15" t="s">
        <v>83</v>
      </c>
    </row>
    <row r="323" spans="2:65" s="12" customFormat="1" ht="11.25" x14ac:dyDescent="0.2">
      <c r="B323" s="200"/>
      <c r="C323" s="201"/>
      <c r="D323" s="197" t="s">
        <v>138</v>
      </c>
      <c r="E323" s="202" t="s">
        <v>1</v>
      </c>
      <c r="F323" s="203" t="s">
        <v>424</v>
      </c>
      <c r="G323" s="201"/>
      <c r="H323" s="204">
        <v>25.47</v>
      </c>
      <c r="I323" s="205"/>
      <c r="J323" s="201"/>
      <c r="K323" s="201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138</v>
      </c>
      <c r="AU323" s="210" t="s">
        <v>83</v>
      </c>
      <c r="AV323" s="12" t="s">
        <v>83</v>
      </c>
      <c r="AW323" s="12" t="s">
        <v>31</v>
      </c>
      <c r="AX323" s="12" t="s">
        <v>81</v>
      </c>
      <c r="AY323" s="210" t="s">
        <v>127</v>
      </c>
    </row>
    <row r="324" spans="2:65" s="12" customFormat="1" ht="11.25" x14ac:dyDescent="0.2">
      <c r="B324" s="200"/>
      <c r="C324" s="201"/>
      <c r="D324" s="197" t="s">
        <v>138</v>
      </c>
      <c r="E324" s="201"/>
      <c r="F324" s="203" t="s">
        <v>468</v>
      </c>
      <c r="G324" s="201"/>
      <c r="H324" s="204">
        <v>12.734999999999999</v>
      </c>
      <c r="I324" s="205"/>
      <c r="J324" s="201"/>
      <c r="K324" s="201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138</v>
      </c>
      <c r="AU324" s="210" t="s">
        <v>83</v>
      </c>
      <c r="AV324" s="12" t="s">
        <v>83</v>
      </c>
      <c r="AW324" s="12" t="s">
        <v>4</v>
      </c>
      <c r="AX324" s="12" t="s">
        <v>81</v>
      </c>
      <c r="AY324" s="210" t="s">
        <v>127</v>
      </c>
    </row>
    <row r="325" spans="2:65" s="1" customFormat="1" ht="14.45" customHeight="1" x14ac:dyDescent="0.2">
      <c r="B325" s="32"/>
      <c r="C325" s="184" t="s">
        <v>469</v>
      </c>
      <c r="D325" s="184" t="s">
        <v>129</v>
      </c>
      <c r="E325" s="185" t="s">
        <v>470</v>
      </c>
      <c r="F325" s="186" t="s">
        <v>471</v>
      </c>
      <c r="G325" s="187" t="s">
        <v>132</v>
      </c>
      <c r="H325" s="188">
        <v>17.77</v>
      </c>
      <c r="I325" s="189"/>
      <c r="J325" s="190">
        <f>ROUND(I325*H325,2)</f>
        <v>0</v>
      </c>
      <c r="K325" s="186" t="s">
        <v>1</v>
      </c>
      <c r="L325" s="36"/>
      <c r="M325" s="191" t="s">
        <v>1</v>
      </c>
      <c r="N325" s="192" t="s">
        <v>41</v>
      </c>
      <c r="O325" s="64"/>
      <c r="P325" s="193">
        <f>O325*H325</f>
        <v>0</v>
      </c>
      <c r="Q325" s="193">
        <v>1.9429999999999999E-2</v>
      </c>
      <c r="R325" s="193">
        <f>Q325*H325</f>
        <v>0.3452711</v>
      </c>
      <c r="S325" s="193">
        <v>0</v>
      </c>
      <c r="T325" s="194">
        <f>S325*H325</f>
        <v>0</v>
      </c>
      <c r="AR325" s="195" t="s">
        <v>134</v>
      </c>
      <c r="AT325" s="195" t="s">
        <v>129</v>
      </c>
      <c r="AU325" s="195" t="s">
        <v>83</v>
      </c>
      <c r="AY325" s="15" t="s">
        <v>127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15" t="s">
        <v>81</v>
      </c>
      <c r="BK325" s="196">
        <f>ROUND(I325*H325,2)</f>
        <v>0</v>
      </c>
      <c r="BL325" s="15" t="s">
        <v>134</v>
      </c>
      <c r="BM325" s="195" t="s">
        <v>472</v>
      </c>
    </row>
    <row r="326" spans="2:65" s="1" customFormat="1" ht="136.5" x14ac:dyDescent="0.2">
      <c r="B326" s="32"/>
      <c r="C326" s="33"/>
      <c r="D326" s="197" t="s">
        <v>136</v>
      </c>
      <c r="E326" s="33"/>
      <c r="F326" s="198" t="s">
        <v>473</v>
      </c>
      <c r="G326" s="33"/>
      <c r="H326" s="33"/>
      <c r="I326" s="103"/>
      <c r="J326" s="33"/>
      <c r="K326" s="33"/>
      <c r="L326" s="36"/>
      <c r="M326" s="199"/>
      <c r="N326" s="64"/>
      <c r="O326" s="64"/>
      <c r="P326" s="64"/>
      <c r="Q326" s="64"/>
      <c r="R326" s="64"/>
      <c r="S326" s="64"/>
      <c r="T326" s="65"/>
      <c r="AT326" s="15" t="s">
        <v>136</v>
      </c>
      <c r="AU326" s="15" t="s">
        <v>83</v>
      </c>
    </row>
    <row r="327" spans="2:65" s="1" customFormat="1" ht="14.45" customHeight="1" x14ac:dyDescent="0.2">
      <c r="B327" s="32"/>
      <c r="C327" s="184" t="s">
        <v>474</v>
      </c>
      <c r="D327" s="184" t="s">
        <v>129</v>
      </c>
      <c r="E327" s="185" t="s">
        <v>475</v>
      </c>
      <c r="F327" s="186" t="s">
        <v>476</v>
      </c>
      <c r="G327" s="187" t="s">
        <v>132</v>
      </c>
      <c r="H327" s="188">
        <v>200.78</v>
      </c>
      <c r="I327" s="189"/>
      <c r="J327" s="190">
        <f>ROUND(I327*H327,2)</f>
        <v>0</v>
      </c>
      <c r="K327" s="186" t="s">
        <v>1</v>
      </c>
      <c r="L327" s="36"/>
      <c r="M327" s="191" t="s">
        <v>1</v>
      </c>
      <c r="N327" s="192" t="s">
        <v>41</v>
      </c>
      <c r="O327" s="64"/>
      <c r="P327" s="193">
        <f>O327*H327</f>
        <v>0</v>
      </c>
      <c r="Q327" s="193">
        <v>1.9429999999999999E-2</v>
      </c>
      <c r="R327" s="193">
        <f>Q327*H327</f>
        <v>3.9011553999999999</v>
      </c>
      <c r="S327" s="193">
        <v>0</v>
      </c>
      <c r="T327" s="194">
        <f>S327*H327</f>
        <v>0</v>
      </c>
      <c r="AR327" s="195" t="s">
        <v>134</v>
      </c>
      <c r="AT327" s="195" t="s">
        <v>129</v>
      </c>
      <c r="AU327" s="195" t="s">
        <v>83</v>
      </c>
      <c r="AY327" s="15" t="s">
        <v>127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15" t="s">
        <v>81</v>
      </c>
      <c r="BK327" s="196">
        <f>ROUND(I327*H327,2)</f>
        <v>0</v>
      </c>
      <c r="BL327" s="15" t="s">
        <v>134</v>
      </c>
      <c r="BM327" s="195" t="s">
        <v>477</v>
      </c>
    </row>
    <row r="328" spans="2:65" s="1" customFormat="1" ht="224.25" x14ac:dyDescent="0.2">
      <c r="B328" s="32"/>
      <c r="C328" s="33"/>
      <c r="D328" s="197" t="s">
        <v>136</v>
      </c>
      <c r="E328" s="33"/>
      <c r="F328" s="198" t="s">
        <v>478</v>
      </c>
      <c r="G328" s="33"/>
      <c r="H328" s="33"/>
      <c r="I328" s="103"/>
      <c r="J328" s="33"/>
      <c r="K328" s="33"/>
      <c r="L328" s="36"/>
      <c r="M328" s="199"/>
      <c r="N328" s="64"/>
      <c r="O328" s="64"/>
      <c r="P328" s="64"/>
      <c r="Q328" s="64"/>
      <c r="R328" s="64"/>
      <c r="S328" s="64"/>
      <c r="T328" s="65"/>
      <c r="AT328" s="15" t="s">
        <v>136</v>
      </c>
      <c r="AU328" s="15" t="s">
        <v>83</v>
      </c>
    </row>
    <row r="329" spans="2:65" s="1" customFormat="1" ht="32.450000000000003" customHeight="1" x14ac:dyDescent="0.2">
      <c r="B329" s="32"/>
      <c r="C329" s="184" t="s">
        <v>479</v>
      </c>
      <c r="D329" s="184" t="s">
        <v>129</v>
      </c>
      <c r="E329" s="185" t="s">
        <v>480</v>
      </c>
      <c r="F329" s="186" t="s">
        <v>481</v>
      </c>
      <c r="G329" s="187" t="s">
        <v>132</v>
      </c>
      <c r="H329" s="188">
        <v>32.71</v>
      </c>
      <c r="I329" s="189"/>
      <c r="J329" s="190">
        <f>ROUND(I329*H329,2)</f>
        <v>0</v>
      </c>
      <c r="K329" s="186" t="s">
        <v>133</v>
      </c>
      <c r="L329" s="36"/>
      <c r="M329" s="191" t="s">
        <v>1</v>
      </c>
      <c r="N329" s="192" t="s">
        <v>41</v>
      </c>
      <c r="O329" s="64"/>
      <c r="P329" s="193">
        <f>O329*H329</f>
        <v>0</v>
      </c>
      <c r="Q329" s="193">
        <v>1.9429999999999999E-2</v>
      </c>
      <c r="R329" s="193">
        <f>Q329*H329</f>
        <v>0.63555530000000005</v>
      </c>
      <c r="S329" s="193">
        <v>0</v>
      </c>
      <c r="T329" s="194">
        <f>S329*H329</f>
        <v>0</v>
      </c>
      <c r="AR329" s="195" t="s">
        <v>134</v>
      </c>
      <c r="AT329" s="195" t="s">
        <v>129</v>
      </c>
      <c r="AU329" s="195" t="s">
        <v>83</v>
      </c>
      <c r="AY329" s="15" t="s">
        <v>127</v>
      </c>
      <c r="BE329" s="196">
        <f>IF(N329="základní",J329,0)</f>
        <v>0</v>
      </c>
      <c r="BF329" s="196">
        <f>IF(N329="snížená",J329,0)</f>
        <v>0</v>
      </c>
      <c r="BG329" s="196">
        <f>IF(N329="zákl. přenesená",J329,0)</f>
        <v>0</v>
      </c>
      <c r="BH329" s="196">
        <f>IF(N329="sníž. přenesená",J329,0)</f>
        <v>0</v>
      </c>
      <c r="BI329" s="196">
        <f>IF(N329="nulová",J329,0)</f>
        <v>0</v>
      </c>
      <c r="BJ329" s="15" t="s">
        <v>81</v>
      </c>
      <c r="BK329" s="196">
        <f>ROUND(I329*H329,2)</f>
        <v>0</v>
      </c>
      <c r="BL329" s="15" t="s">
        <v>134</v>
      </c>
      <c r="BM329" s="195" t="s">
        <v>482</v>
      </c>
    </row>
    <row r="330" spans="2:65" s="1" customFormat="1" ht="68.25" x14ac:dyDescent="0.2">
      <c r="B330" s="32"/>
      <c r="C330" s="33"/>
      <c r="D330" s="197" t="s">
        <v>136</v>
      </c>
      <c r="E330" s="33"/>
      <c r="F330" s="198" t="s">
        <v>483</v>
      </c>
      <c r="G330" s="33"/>
      <c r="H330" s="33"/>
      <c r="I330" s="103"/>
      <c r="J330" s="33"/>
      <c r="K330" s="33"/>
      <c r="L330" s="36"/>
      <c r="M330" s="199"/>
      <c r="N330" s="64"/>
      <c r="O330" s="64"/>
      <c r="P330" s="64"/>
      <c r="Q330" s="64"/>
      <c r="R330" s="64"/>
      <c r="S330" s="64"/>
      <c r="T330" s="65"/>
      <c r="AT330" s="15" t="s">
        <v>136</v>
      </c>
      <c r="AU330" s="15" t="s">
        <v>83</v>
      </c>
    </row>
    <row r="331" spans="2:65" s="12" customFormat="1" ht="11.25" x14ac:dyDescent="0.2">
      <c r="B331" s="200"/>
      <c r="C331" s="201"/>
      <c r="D331" s="197" t="s">
        <v>138</v>
      </c>
      <c r="E331" s="201"/>
      <c r="F331" s="203" t="s">
        <v>484</v>
      </c>
      <c r="G331" s="201"/>
      <c r="H331" s="204">
        <v>32.71</v>
      </c>
      <c r="I331" s="205"/>
      <c r="J331" s="201"/>
      <c r="K331" s="201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138</v>
      </c>
      <c r="AU331" s="210" t="s">
        <v>83</v>
      </c>
      <c r="AV331" s="12" t="s">
        <v>83</v>
      </c>
      <c r="AW331" s="12" t="s">
        <v>4</v>
      </c>
      <c r="AX331" s="12" t="s">
        <v>81</v>
      </c>
      <c r="AY331" s="210" t="s">
        <v>127</v>
      </c>
    </row>
    <row r="332" spans="2:65" s="1" customFormat="1" ht="21.6" customHeight="1" x14ac:dyDescent="0.2">
      <c r="B332" s="32"/>
      <c r="C332" s="184" t="s">
        <v>485</v>
      </c>
      <c r="D332" s="184" t="s">
        <v>129</v>
      </c>
      <c r="E332" s="185" t="s">
        <v>486</v>
      </c>
      <c r="F332" s="186" t="s">
        <v>487</v>
      </c>
      <c r="G332" s="187" t="s">
        <v>132</v>
      </c>
      <c r="H332" s="188">
        <v>65.42</v>
      </c>
      <c r="I332" s="189"/>
      <c r="J332" s="190">
        <f>ROUND(I332*H332,2)</f>
        <v>0</v>
      </c>
      <c r="K332" s="186" t="s">
        <v>133</v>
      </c>
      <c r="L332" s="36"/>
      <c r="M332" s="191" t="s">
        <v>1</v>
      </c>
      <c r="N332" s="192" t="s">
        <v>41</v>
      </c>
      <c r="O332" s="64"/>
      <c r="P332" s="193">
        <f>O332*H332</f>
        <v>0</v>
      </c>
      <c r="Q332" s="193">
        <v>1.9429999999999999E-2</v>
      </c>
      <c r="R332" s="193">
        <f>Q332*H332</f>
        <v>1.2711106000000001</v>
      </c>
      <c r="S332" s="193">
        <v>0</v>
      </c>
      <c r="T332" s="194">
        <f>S332*H332</f>
        <v>0</v>
      </c>
      <c r="AR332" s="195" t="s">
        <v>134</v>
      </c>
      <c r="AT332" s="195" t="s">
        <v>129</v>
      </c>
      <c r="AU332" s="195" t="s">
        <v>83</v>
      </c>
      <c r="AY332" s="15" t="s">
        <v>127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15" t="s">
        <v>81</v>
      </c>
      <c r="BK332" s="196">
        <f>ROUND(I332*H332,2)</f>
        <v>0</v>
      </c>
      <c r="BL332" s="15" t="s">
        <v>134</v>
      </c>
      <c r="BM332" s="195" t="s">
        <v>488</v>
      </c>
    </row>
    <row r="333" spans="2:65" s="1" customFormat="1" ht="136.5" x14ac:dyDescent="0.2">
      <c r="B333" s="32"/>
      <c r="C333" s="33"/>
      <c r="D333" s="197" t="s">
        <v>136</v>
      </c>
      <c r="E333" s="33"/>
      <c r="F333" s="198" t="s">
        <v>489</v>
      </c>
      <c r="G333" s="33"/>
      <c r="H333" s="33"/>
      <c r="I333" s="103"/>
      <c r="J333" s="33"/>
      <c r="K333" s="33"/>
      <c r="L333" s="36"/>
      <c r="M333" s="199"/>
      <c r="N333" s="64"/>
      <c r="O333" s="64"/>
      <c r="P333" s="64"/>
      <c r="Q333" s="64"/>
      <c r="R333" s="64"/>
      <c r="S333" s="64"/>
      <c r="T333" s="65"/>
      <c r="AT333" s="15" t="s">
        <v>136</v>
      </c>
      <c r="AU333" s="15" t="s">
        <v>83</v>
      </c>
    </row>
    <row r="334" spans="2:65" s="1" customFormat="1" ht="32.450000000000003" customHeight="1" x14ac:dyDescent="0.2">
      <c r="B334" s="32"/>
      <c r="C334" s="184" t="s">
        <v>490</v>
      </c>
      <c r="D334" s="184" t="s">
        <v>129</v>
      </c>
      <c r="E334" s="185" t="s">
        <v>491</v>
      </c>
      <c r="F334" s="186" t="s">
        <v>492</v>
      </c>
      <c r="G334" s="187" t="s">
        <v>132</v>
      </c>
      <c r="H334" s="188">
        <v>64.594999999999999</v>
      </c>
      <c r="I334" s="189"/>
      <c r="J334" s="190">
        <f>ROUND(I334*H334,2)</f>
        <v>0</v>
      </c>
      <c r="K334" s="186" t="s">
        <v>133</v>
      </c>
      <c r="L334" s="36"/>
      <c r="M334" s="191" t="s">
        <v>1</v>
      </c>
      <c r="N334" s="192" t="s">
        <v>41</v>
      </c>
      <c r="O334" s="64"/>
      <c r="P334" s="193">
        <f>O334*H334</f>
        <v>0</v>
      </c>
      <c r="Q334" s="193">
        <v>1.9429999999999999E-2</v>
      </c>
      <c r="R334" s="193">
        <f>Q334*H334</f>
        <v>1.2550808499999999</v>
      </c>
      <c r="S334" s="193">
        <v>0</v>
      </c>
      <c r="T334" s="194">
        <f>S334*H334</f>
        <v>0</v>
      </c>
      <c r="AR334" s="195" t="s">
        <v>134</v>
      </c>
      <c r="AT334" s="195" t="s">
        <v>129</v>
      </c>
      <c r="AU334" s="195" t="s">
        <v>83</v>
      </c>
      <c r="AY334" s="15" t="s">
        <v>127</v>
      </c>
      <c r="BE334" s="196">
        <f>IF(N334="základní",J334,0)</f>
        <v>0</v>
      </c>
      <c r="BF334" s="196">
        <f>IF(N334="snížená",J334,0)</f>
        <v>0</v>
      </c>
      <c r="BG334" s="196">
        <f>IF(N334="zákl. přenesená",J334,0)</f>
        <v>0</v>
      </c>
      <c r="BH334" s="196">
        <f>IF(N334="sníž. přenesená",J334,0)</f>
        <v>0</v>
      </c>
      <c r="BI334" s="196">
        <f>IF(N334="nulová",J334,0)</f>
        <v>0</v>
      </c>
      <c r="BJ334" s="15" t="s">
        <v>81</v>
      </c>
      <c r="BK334" s="196">
        <f>ROUND(I334*H334,2)</f>
        <v>0</v>
      </c>
      <c r="BL334" s="15" t="s">
        <v>134</v>
      </c>
      <c r="BM334" s="195" t="s">
        <v>493</v>
      </c>
    </row>
    <row r="335" spans="2:65" s="1" customFormat="1" ht="68.25" x14ac:dyDescent="0.2">
      <c r="B335" s="32"/>
      <c r="C335" s="33"/>
      <c r="D335" s="197" t="s">
        <v>136</v>
      </c>
      <c r="E335" s="33"/>
      <c r="F335" s="198" t="s">
        <v>483</v>
      </c>
      <c r="G335" s="33"/>
      <c r="H335" s="33"/>
      <c r="I335" s="103"/>
      <c r="J335" s="33"/>
      <c r="K335" s="33"/>
      <c r="L335" s="36"/>
      <c r="M335" s="199"/>
      <c r="N335" s="64"/>
      <c r="O335" s="64"/>
      <c r="P335" s="64"/>
      <c r="Q335" s="64"/>
      <c r="R335" s="64"/>
      <c r="S335" s="64"/>
      <c r="T335" s="65"/>
      <c r="AT335" s="15" t="s">
        <v>136</v>
      </c>
      <c r="AU335" s="15" t="s">
        <v>83</v>
      </c>
    </row>
    <row r="336" spans="2:65" s="12" customFormat="1" ht="11.25" x14ac:dyDescent="0.2">
      <c r="B336" s="200"/>
      <c r="C336" s="201"/>
      <c r="D336" s="197" t="s">
        <v>138</v>
      </c>
      <c r="E336" s="202" t="s">
        <v>1</v>
      </c>
      <c r="F336" s="203" t="s">
        <v>426</v>
      </c>
      <c r="G336" s="201"/>
      <c r="H336" s="204">
        <v>47.93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138</v>
      </c>
      <c r="AU336" s="210" t="s">
        <v>83</v>
      </c>
      <c r="AV336" s="12" t="s">
        <v>83</v>
      </c>
      <c r="AW336" s="12" t="s">
        <v>31</v>
      </c>
      <c r="AX336" s="12" t="s">
        <v>76</v>
      </c>
      <c r="AY336" s="210" t="s">
        <v>127</v>
      </c>
    </row>
    <row r="337" spans="2:65" s="12" customFormat="1" ht="11.25" x14ac:dyDescent="0.2">
      <c r="B337" s="200"/>
      <c r="C337" s="201"/>
      <c r="D337" s="197" t="s">
        <v>138</v>
      </c>
      <c r="E337" s="202" t="s">
        <v>1</v>
      </c>
      <c r="F337" s="203" t="s">
        <v>494</v>
      </c>
      <c r="G337" s="201"/>
      <c r="H337" s="204">
        <v>26.34</v>
      </c>
      <c r="I337" s="205"/>
      <c r="J337" s="201"/>
      <c r="K337" s="201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138</v>
      </c>
      <c r="AU337" s="210" t="s">
        <v>83</v>
      </c>
      <c r="AV337" s="12" t="s">
        <v>83</v>
      </c>
      <c r="AW337" s="12" t="s">
        <v>31</v>
      </c>
      <c r="AX337" s="12" t="s">
        <v>76</v>
      </c>
      <c r="AY337" s="210" t="s">
        <v>127</v>
      </c>
    </row>
    <row r="338" spans="2:65" s="12" customFormat="1" ht="11.25" x14ac:dyDescent="0.2">
      <c r="B338" s="200"/>
      <c r="C338" s="201"/>
      <c r="D338" s="197" t="s">
        <v>138</v>
      </c>
      <c r="E338" s="202" t="s">
        <v>1</v>
      </c>
      <c r="F338" s="203" t="s">
        <v>495</v>
      </c>
      <c r="G338" s="201"/>
      <c r="H338" s="204">
        <v>54.92</v>
      </c>
      <c r="I338" s="205"/>
      <c r="J338" s="201"/>
      <c r="K338" s="201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138</v>
      </c>
      <c r="AU338" s="210" t="s">
        <v>83</v>
      </c>
      <c r="AV338" s="12" t="s">
        <v>83</v>
      </c>
      <c r="AW338" s="12" t="s">
        <v>31</v>
      </c>
      <c r="AX338" s="12" t="s">
        <v>76</v>
      </c>
      <c r="AY338" s="210" t="s">
        <v>127</v>
      </c>
    </row>
    <row r="339" spans="2:65" s="13" customFormat="1" ht="11.25" x14ac:dyDescent="0.2">
      <c r="B339" s="211"/>
      <c r="C339" s="212"/>
      <c r="D339" s="197" t="s">
        <v>138</v>
      </c>
      <c r="E339" s="213" t="s">
        <v>1</v>
      </c>
      <c r="F339" s="214" t="s">
        <v>154</v>
      </c>
      <c r="G339" s="212"/>
      <c r="H339" s="215">
        <v>129.19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138</v>
      </c>
      <c r="AU339" s="221" t="s">
        <v>83</v>
      </c>
      <c r="AV339" s="13" t="s">
        <v>134</v>
      </c>
      <c r="AW339" s="13" t="s">
        <v>31</v>
      </c>
      <c r="AX339" s="13" t="s">
        <v>81</v>
      </c>
      <c r="AY339" s="221" t="s">
        <v>127</v>
      </c>
    </row>
    <row r="340" spans="2:65" s="12" customFormat="1" ht="11.25" x14ac:dyDescent="0.2">
      <c r="B340" s="200"/>
      <c r="C340" s="201"/>
      <c r="D340" s="197" t="s">
        <v>138</v>
      </c>
      <c r="E340" s="201"/>
      <c r="F340" s="203" t="s">
        <v>496</v>
      </c>
      <c r="G340" s="201"/>
      <c r="H340" s="204">
        <v>64.594999999999999</v>
      </c>
      <c r="I340" s="205"/>
      <c r="J340" s="201"/>
      <c r="K340" s="201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138</v>
      </c>
      <c r="AU340" s="210" t="s">
        <v>83</v>
      </c>
      <c r="AV340" s="12" t="s">
        <v>83</v>
      </c>
      <c r="AW340" s="12" t="s">
        <v>4</v>
      </c>
      <c r="AX340" s="12" t="s">
        <v>81</v>
      </c>
      <c r="AY340" s="210" t="s">
        <v>127</v>
      </c>
    </row>
    <row r="341" spans="2:65" s="1" customFormat="1" ht="32.450000000000003" customHeight="1" x14ac:dyDescent="0.2">
      <c r="B341" s="32"/>
      <c r="C341" s="184" t="s">
        <v>497</v>
      </c>
      <c r="D341" s="184" t="s">
        <v>129</v>
      </c>
      <c r="E341" s="185" t="s">
        <v>498</v>
      </c>
      <c r="F341" s="186" t="s">
        <v>499</v>
      </c>
      <c r="G341" s="187" t="s">
        <v>132</v>
      </c>
      <c r="H341" s="188">
        <v>108.19</v>
      </c>
      <c r="I341" s="189"/>
      <c r="J341" s="190">
        <f>ROUND(I341*H341,2)</f>
        <v>0</v>
      </c>
      <c r="K341" s="186" t="s">
        <v>133</v>
      </c>
      <c r="L341" s="36"/>
      <c r="M341" s="191" t="s">
        <v>1</v>
      </c>
      <c r="N341" s="192" t="s">
        <v>41</v>
      </c>
      <c r="O341" s="64"/>
      <c r="P341" s="193">
        <f>O341*H341</f>
        <v>0</v>
      </c>
      <c r="Q341" s="193">
        <v>1.9429999999999999E-2</v>
      </c>
      <c r="R341" s="193">
        <f>Q341*H341</f>
        <v>2.1021316999999997</v>
      </c>
      <c r="S341" s="193">
        <v>0</v>
      </c>
      <c r="T341" s="194">
        <f>S341*H341</f>
        <v>0</v>
      </c>
      <c r="AR341" s="195" t="s">
        <v>134</v>
      </c>
      <c r="AT341" s="195" t="s">
        <v>129</v>
      </c>
      <c r="AU341" s="195" t="s">
        <v>83</v>
      </c>
      <c r="AY341" s="15" t="s">
        <v>127</v>
      </c>
      <c r="BE341" s="196">
        <f>IF(N341="základní",J341,0)</f>
        <v>0</v>
      </c>
      <c r="BF341" s="196">
        <f>IF(N341="snížená",J341,0)</f>
        <v>0</v>
      </c>
      <c r="BG341" s="196">
        <f>IF(N341="zákl. přenesená",J341,0)</f>
        <v>0</v>
      </c>
      <c r="BH341" s="196">
        <f>IF(N341="sníž. přenesená",J341,0)</f>
        <v>0</v>
      </c>
      <c r="BI341" s="196">
        <f>IF(N341="nulová",J341,0)</f>
        <v>0</v>
      </c>
      <c r="BJ341" s="15" t="s">
        <v>81</v>
      </c>
      <c r="BK341" s="196">
        <f>ROUND(I341*H341,2)</f>
        <v>0</v>
      </c>
      <c r="BL341" s="15" t="s">
        <v>134</v>
      </c>
      <c r="BM341" s="195" t="s">
        <v>500</v>
      </c>
    </row>
    <row r="342" spans="2:65" s="1" customFormat="1" ht="136.5" x14ac:dyDescent="0.2">
      <c r="B342" s="32"/>
      <c r="C342" s="33"/>
      <c r="D342" s="197" t="s">
        <v>136</v>
      </c>
      <c r="E342" s="33"/>
      <c r="F342" s="198" t="s">
        <v>489</v>
      </c>
      <c r="G342" s="33"/>
      <c r="H342" s="33"/>
      <c r="I342" s="103"/>
      <c r="J342" s="33"/>
      <c r="K342" s="33"/>
      <c r="L342" s="36"/>
      <c r="M342" s="199"/>
      <c r="N342" s="64"/>
      <c r="O342" s="64"/>
      <c r="P342" s="64"/>
      <c r="Q342" s="64"/>
      <c r="R342" s="64"/>
      <c r="S342" s="64"/>
      <c r="T342" s="65"/>
      <c r="AT342" s="15" t="s">
        <v>136</v>
      </c>
      <c r="AU342" s="15" t="s">
        <v>83</v>
      </c>
    </row>
    <row r="343" spans="2:65" s="12" customFormat="1" ht="11.25" x14ac:dyDescent="0.2">
      <c r="B343" s="200"/>
      <c r="C343" s="201"/>
      <c r="D343" s="197" t="s">
        <v>138</v>
      </c>
      <c r="E343" s="202" t="s">
        <v>1</v>
      </c>
      <c r="F343" s="203" t="s">
        <v>426</v>
      </c>
      <c r="G343" s="201"/>
      <c r="H343" s="204">
        <v>47.93</v>
      </c>
      <c r="I343" s="205"/>
      <c r="J343" s="201"/>
      <c r="K343" s="201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138</v>
      </c>
      <c r="AU343" s="210" t="s">
        <v>83</v>
      </c>
      <c r="AV343" s="12" t="s">
        <v>83</v>
      </c>
      <c r="AW343" s="12" t="s">
        <v>31</v>
      </c>
      <c r="AX343" s="12" t="s">
        <v>76</v>
      </c>
      <c r="AY343" s="210" t="s">
        <v>127</v>
      </c>
    </row>
    <row r="344" spans="2:65" s="12" customFormat="1" ht="11.25" x14ac:dyDescent="0.2">
      <c r="B344" s="200"/>
      <c r="C344" s="201"/>
      <c r="D344" s="197" t="s">
        <v>138</v>
      </c>
      <c r="E344" s="202" t="s">
        <v>1</v>
      </c>
      <c r="F344" s="203" t="s">
        <v>501</v>
      </c>
      <c r="G344" s="201"/>
      <c r="H344" s="204">
        <v>9.9</v>
      </c>
      <c r="I344" s="205"/>
      <c r="J344" s="201"/>
      <c r="K344" s="201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138</v>
      </c>
      <c r="AU344" s="210" t="s">
        <v>83</v>
      </c>
      <c r="AV344" s="12" t="s">
        <v>83</v>
      </c>
      <c r="AW344" s="12" t="s">
        <v>31</v>
      </c>
      <c r="AX344" s="12" t="s">
        <v>76</v>
      </c>
      <c r="AY344" s="210" t="s">
        <v>127</v>
      </c>
    </row>
    <row r="345" spans="2:65" s="12" customFormat="1" ht="11.25" x14ac:dyDescent="0.2">
      <c r="B345" s="200"/>
      <c r="C345" s="201"/>
      <c r="D345" s="197" t="s">
        <v>138</v>
      </c>
      <c r="E345" s="202" t="s">
        <v>1</v>
      </c>
      <c r="F345" s="203" t="s">
        <v>502</v>
      </c>
      <c r="G345" s="201"/>
      <c r="H345" s="204">
        <v>50.36</v>
      </c>
      <c r="I345" s="205"/>
      <c r="J345" s="201"/>
      <c r="K345" s="201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138</v>
      </c>
      <c r="AU345" s="210" t="s">
        <v>83</v>
      </c>
      <c r="AV345" s="12" t="s">
        <v>83</v>
      </c>
      <c r="AW345" s="12" t="s">
        <v>31</v>
      </c>
      <c r="AX345" s="12" t="s">
        <v>76</v>
      </c>
      <c r="AY345" s="210" t="s">
        <v>127</v>
      </c>
    </row>
    <row r="346" spans="2:65" s="13" customFormat="1" ht="11.25" x14ac:dyDescent="0.2">
      <c r="B346" s="211"/>
      <c r="C346" s="212"/>
      <c r="D346" s="197" t="s">
        <v>138</v>
      </c>
      <c r="E346" s="213" t="s">
        <v>1</v>
      </c>
      <c r="F346" s="214" t="s">
        <v>154</v>
      </c>
      <c r="G346" s="212"/>
      <c r="H346" s="215">
        <v>108.19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138</v>
      </c>
      <c r="AU346" s="221" t="s">
        <v>83</v>
      </c>
      <c r="AV346" s="13" t="s">
        <v>134</v>
      </c>
      <c r="AW346" s="13" t="s">
        <v>31</v>
      </c>
      <c r="AX346" s="13" t="s">
        <v>81</v>
      </c>
      <c r="AY346" s="221" t="s">
        <v>127</v>
      </c>
    </row>
    <row r="347" spans="2:65" s="1" customFormat="1" ht="21.6" customHeight="1" x14ac:dyDescent="0.2">
      <c r="B347" s="32"/>
      <c r="C347" s="184" t="s">
        <v>503</v>
      </c>
      <c r="D347" s="184" t="s">
        <v>129</v>
      </c>
      <c r="E347" s="185" t="s">
        <v>504</v>
      </c>
      <c r="F347" s="186" t="s">
        <v>505</v>
      </c>
      <c r="G347" s="187" t="s">
        <v>132</v>
      </c>
      <c r="H347" s="188">
        <v>2.3679999999999999</v>
      </c>
      <c r="I347" s="189"/>
      <c r="J347" s="190">
        <f>ROUND(I347*H347,2)</f>
        <v>0</v>
      </c>
      <c r="K347" s="186" t="s">
        <v>133</v>
      </c>
      <c r="L347" s="36"/>
      <c r="M347" s="191" t="s">
        <v>1</v>
      </c>
      <c r="N347" s="192" t="s">
        <v>41</v>
      </c>
      <c r="O347" s="64"/>
      <c r="P347" s="193">
        <f>O347*H347</f>
        <v>0</v>
      </c>
      <c r="Q347" s="193">
        <v>1.9429999999999999E-2</v>
      </c>
      <c r="R347" s="193">
        <f>Q347*H347</f>
        <v>4.6010239999999994E-2</v>
      </c>
      <c r="S347" s="193">
        <v>0</v>
      </c>
      <c r="T347" s="194">
        <f>S347*H347</f>
        <v>0</v>
      </c>
      <c r="AR347" s="195" t="s">
        <v>134</v>
      </c>
      <c r="AT347" s="195" t="s">
        <v>129</v>
      </c>
      <c r="AU347" s="195" t="s">
        <v>83</v>
      </c>
      <c r="AY347" s="15" t="s">
        <v>127</v>
      </c>
      <c r="BE347" s="196">
        <f>IF(N347="základní",J347,0)</f>
        <v>0</v>
      </c>
      <c r="BF347" s="196">
        <f>IF(N347="snížená",J347,0)</f>
        <v>0</v>
      </c>
      <c r="BG347" s="196">
        <f>IF(N347="zákl. přenesená",J347,0)</f>
        <v>0</v>
      </c>
      <c r="BH347" s="196">
        <f>IF(N347="sníž. přenesená",J347,0)</f>
        <v>0</v>
      </c>
      <c r="BI347" s="196">
        <f>IF(N347="nulová",J347,0)</f>
        <v>0</v>
      </c>
      <c r="BJ347" s="15" t="s">
        <v>81</v>
      </c>
      <c r="BK347" s="196">
        <f>ROUND(I347*H347,2)</f>
        <v>0</v>
      </c>
      <c r="BL347" s="15" t="s">
        <v>134</v>
      </c>
      <c r="BM347" s="195" t="s">
        <v>506</v>
      </c>
    </row>
    <row r="348" spans="2:65" s="1" customFormat="1" ht="68.25" x14ac:dyDescent="0.2">
      <c r="B348" s="32"/>
      <c r="C348" s="33"/>
      <c r="D348" s="197" t="s">
        <v>136</v>
      </c>
      <c r="E348" s="33"/>
      <c r="F348" s="198" t="s">
        <v>483</v>
      </c>
      <c r="G348" s="33"/>
      <c r="H348" s="33"/>
      <c r="I348" s="103"/>
      <c r="J348" s="33"/>
      <c r="K348" s="33"/>
      <c r="L348" s="36"/>
      <c r="M348" s="199"/>
      <c r="N348" s="64"/>
      <c r="O348" s="64"/>
      <c r="P348" s="64"/>
      <c r="Q348" s="64"/>
      <c r="R348" s="64"/>
      <c r="S348" s="64"/>
      <c r="T348" s="65"/>
      <c r="AT348" s="15" t="s">
        <v>136</v>
      </c>
      <c r="AU348" s="15" t="s">
        <v>83</v>
      </c>
    </row>
    <row r="349" spans="2:65" s="12" customFormat="1" ht="11.25" x14ac:dyDescent="0.2">
      <c r="B349" s="200"/>
      <c r="C349" s="201"/>
      <c r="D349" s="197" t="s">
        <v>138</v>
      </c>
      <c r="E349" s="201"/>
      <c r="F349" s="203" t="s">
        <v>507</v>
      </c>
      <c r="G349" s="201"/>
      <c r="H349" s="204">
        <v>2.3679999999999999</v>
      </c>
      <c r="I349" s="205"/>
      <c r="J349" s="201"/>
      <c r="K349" s="201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138</v>
      </c>
      <c r="AU349" s="210" t="s">
        <v>83</v>
      </c>
      <c r="AV349" s="12" t="s">
        <v>83</v>
      </c>
      <c r="AW349" s="12" t="s">
        <v>4</v>
      </c>
      <c r="AX349" s="12" t="s">
        <v>81</v>
      </c>
      <c r="AY349" s="210" t="s">
        <v>127</v>
      </c>
    </row>
    <row r="350" spans="2:65" s="1" customFormat="1" ht="21.6" customHeight="1" x14ac:dyDescent="0.2">
      <c r="B350" s="32"/>
      <c r="C350" s="184" t="s">
        <v>508</v>
      </c>
      <c r="D350" s="184" t="s">
        <v>129</v>
      </c>
      <c r="E350" s="185" t="s">
        <v>509</v>
      </c>
      <c r="F350" s="186" t="s">
        <v>510</v>
      </c>
      <c r="G350" s="187" t="s">
        <v>132</v>
      </c>
      <c r="H350" s="188">
        <v>2.96</v>
      </c>
      <c r="I350" s="189"/>
      <c r="J350" s="190">
        <f>ROUND(I350*H350,2)</f>
        <v>0</v>
      </c>
      <c r="K350" s="186" t="s">
        <v>133</v>
      </c>
      <c r="L350" s="36"/>
      <c r="M350" s="191" t="s">
        <v>1</v>
      </c>
      <c r="N350" s="192" t="s">
        <v>41</v>
      </c>
      <c r="O350" s="64"/>
      <c r="P350" s="193">
        <f>O350*H350</f>
        <v>0</v>
      </c>
      <c r="Q350" s="193">
        <v>1.9429999999999999E-2</v>
      </c>
      <c r="R350" s="193">
        <f>Q350*H350</f>
        <v>5.7512799999999996E-2</v>
      </c>
      <c r="S350" s="193">
        <v>0</v>
      </c>
      <c r="T350" s="194">
        <f>S350*H350</f>
        <v>0</v>
      </c>
      <c r="AR350" s="195" t="s">
        <v>134</v>
      </c>
      <c r="AT350" s="195" t="s">
        <v>129</v>
      </c>
      <c r="AU350" s="195" t="s">
        <v>83</v>
      </c>
      <c r="AY350" s="15" t="s">
        <v>127</v>
      </c>
      <c r="BE350" s="196">
        <f>IF(N350="základní",J350,0)</f>
        <v>0</v>
      </c>
      <c r="BF350" s="196">
        <f>IF(N350="snížená",J350,0)</f>
        <v>0</v>
      </c>
      <c r="BG350" s="196">
        <f>IF(N350="zákl. přenesená",J350,0)</f>
        <v>0</v>
      </c>
      <c r="BH350" s="196">
        <f>IF(N350="sníž. přenesená",J350,0)</f>
        <v>0</v>
      </c>
      <c r="BI350" s="196">
        <f>IF(N350="nulová",J350,0)</f>
        <v>0</v>
      </c>
      <c r="BJ350" s="15" t="s">
        <v>81</v>
      </c>
      <c r="BK350" s="196">
        <f>ROUND(I350*H350,2)</f>
        <v>0</v>
      </c>
      <c r="BL350" s="15" t="s">
        <v>134</v>
      </c>
      <c r="BM350" s="195" t="s">
        <v>511</v>
      </c>
    </row>
    <row r="351" spans="2:65" s="1" customFormat="1" ht="146.25" x14ac:dyDescent="0.2">
      <c r="B351" s="32"/>
      <c r="C351" s="33"/>
      <c r="D351" s="197" t="s">
        <v>136</v>
      </c>
      <c r="E351" s="33"/>
      <c r="F351" s="198" t="s">
        <v>512</v>
      </c>
      <c r="G351" s="33"/>
      <c r="H351" s="33"/>
      <c r="I351" s="103"/>
      <c r="J351" s="33"/>
      <c r="K351" s="33"/>
      <c r="L351" s="36"/>
      <c r="M351" s="199"/>
      <c r="N351" s="64"/>
      <c r="O351" s="64"/>
      <c r="P351" s="64"/>
      <c r="Q351" s="64"/>
      <c r="R351" s="64"/>
      <c r="S351" s="64"/>
      <c r="T351" s="65"/>
      <c r="AT351" s="15" t="s">
        <v>136</v>
      </c>
      <c r="AU351" s="15" t="s">
        <v>83</v>
      </c>
    </row>
    <row r="352" spans="2:65" s="1" customFormat="1" ht="14.45" customHeight="1" x14ac:dyDescent="0.2">
      <c r="B352" s="32"/>
      <c r="C352" s="184" t="s">
        <v>513</v>
      </c>
      <c r="D352" s="184" t="s">
        <v>129</v>
      </c>
      <c r="E352" s="185" t="s">
        <v>514</v>
      </c>
      <c r="F352" s="186" t="s">
        <v>515</v>
      </c>
      <c r="G352" s="187" t="s">
        <v>516</v>
      </c>
      <c r="H352" s="188">
        <v>130</v>
      </c>
      <c r="I352" s="189"/>
      <c r="J352" s="190">
        <f>ROUND(I352*H352,2)</f>
        <v>0</v>
      </c>
      <c r="K352" s="186" t="s">
        <v>1</v>
      </c>
      <c r="L352" s="36"/>
      <c r="M352" s="191" t="s">
        <v>1</v>
      </c>
      <c r="N352" s="192" t="s">
        <v>41</v>
      </c>
      <c r="O352" s="64"/>
      <c r="P352" s="193">
        <f>O352*H352</f>
        <v>0</v>
      </c>
      <c r="Q352" s="193">
        <v>0</v>
      </c>
      <c r="R352" s="193">
        <f>Q352*H352</f>
        <v>0</v>
      </c>
      <c r="S352" s="193">
        <v>0</v>
      </c>
      <c r="T352" s="194">
        <f>S352*H352</f>
        <v>0</v>
      </c>
      <c r="AR352" s="195" t="s">
        <v>134</v>
      </c>
      <c r="AT352" s="195" t="s">
        <v>129</v>
      </c>
      <c r="AU352" s="195" t="s">
        <v>83</v>
      </c>
      <c r="AY352" s="15" t="s">
        <v>127</v>
      </c>
      <c r="BE352" s="196">
        <f>IF(N352="základní",J352,0)</f>
        <v>0</v>
      </c>
      <c r="BF352" s="196">
        <f>IF(N352="snížená",J352,0)</f>
        <v>0</v>
      </c>
      <c r="BG352" s="196">
        <f>IF(N352="zákl. přenesená",J352,0)</f>
        <v>0</v>
      </c>
      <c r="BH352" s="196">
        <f>IF(N352="sníž. přenesená",J352,0)</f>
        <v>0</v>
      </c>
      <c r="BI352" s="196">
        <f>IF(N352="nulová",J352,0)</f>
        <v>0</v>
      </c>
      <c r="BJ352" s="15" t="s">
        <v>81</v>
      </c>
      <c r="BK352" s="196">
        <f>ROUND(I352*H352,2)</f>
        <v>0</v>
      </c>
      <c r="BL352" s="15" t="s">
        <v>134</v>
      </c>
      <c r="BM352" s="195" t="s">
        <v>517</v>
      </c>
    </row>
    <row r="353" spans="2:65" s="1" customFormat="1" ht="11.25" x14ac:dyDescent="0.2">
      <c r="B353" s="32"/>
      <c r="C353" s="33"/>
      <c r="D353" s="197" t="s">
        <v>136</v>
      </c>
      <c r="E353" s="33"/>
      <c r="F353" s="198" t="s">
        <v>515</v>
      </c>
      <c r="G353" s="33"/>
      <c r="H353" s="33"/>
      <c r="I353" s="103"/>
      <c r="J353" s="33"/>
      <c r="K353" s="33"/>
      <c r="L353" s="36"/>
      <c r="M353" s="199"/>
      <c r="N353" s="64"/>
      <c r="O353" s="64"/>
      <c r="P353" s="64"/>
      <c r="Q353" s="64"/>
      <c r="R353" s="64"/>
      <c r="S353" s="64"/>
      <c r="T353" s="65"/>
      <c r="AT353" s="15" t="s">
        <v>136</v>
      </c>
      <c r="AU353" s="15" t="s">
        <v>83</v>
      </c>
    </row>
    <row r="354" spans="2:65" s="11" customFormat="1" ht="22.9" customHeight="1" x14ac:dyDescent="0.2">
      <c r="B354" s="168"/>
      <c r="C354" s="169"/>
      <c r="D354" s="170" t="s">
        <v>75</v>
      </c>
      <c r="E354" s="182" t="s">
        <v>518</v>
      </c>
      <c r="F354" s="182" t="s">
        <v>519</v>
      </c>
      <c r="G354" s="169"/>
      <c r="H354" s="169"/>
      <c r="I354" s="172"/>
      <c r="J354" s="183">
        <f>BK354</f>
        <v>0</v>
      </c>
      <c r="K354" s="169"/>
      <c r="L354" s="174"/>
      <c r="M354" s="175"/>
      <c r="N354" s="176"/>
      <c r="O354" s="176"/>
      <c r="P354" s="177">
        <f>SUM(P355:P361)</f>
        <v>0</v>
      </c>
      <c r="Q354" s="176"/>
      <c r="R354" s="177">
        <f>SUM(R355:R361)</f>
        <v>0</v>
      </c>
      <c r="S354" s="176"/>
      <c r="T354" s="178">
        <f>SUM(T355:T361)</f>
        <v>0</v>
      </c>
      <c r="AR354" s="179" t="s">
        <v>81</v>
      </c>
      <c r="AT354" s="180" t="s">
        <v>75</v>
      </c>
      <c r="AU354" s="180" t="s">
        <v>81</v>
      </c>
      <c r="AY354" s="179" t="s">
        <v>127</v>
      </c>
      <c r="BK354" s="181">
        <f>SUM(BK355:BK361)</f>
        <v>0</v>
      </c>
    </row>
    <row r="355" spans="2:65" s="1" customFormat="1" ht="21.6" customHeight="1" x14ac:dyDescent="0.2">
      <c r="B355" s="32"/>
      <c r="C355" s="184" t="s">
        <v>520</v>
      </c>
      <c r="D355" s="184" t="s">
        <v>129</v>
      </c>
      <c r="E355" s="185" t="s">
        <v>521</v>
      </c>
      <c r="F355" s="186" t="s">
        <v>522</v>
      </c>
      <c r="G355" s="187" t="s">
        <v>168</v>
      </c>
      <c r="H355" s="188">
        <v>24.448</v>
      </c>
      <c r="I355" s="189"/>
      <c r="J355" s="190">
        <f>ROUND(I355*H355,2)</f>
        <v>0</v>
      </c>
      <c r="K355" s="186" t="s">
        <v>133</v>
      </c>
      <c r="L355" s="36"/>
      <c r="M355" s="191" t="s">
        <v>1</v>
      </c>
      <c r="N355" s="192" t="s">
        <v>41</v>
      </c>
      <c r="O355" s="64"/>
      <c r="P355" s="193">
        <f>O355*H355</f>
        <v>0</v>
      </c>
      <c r="Q355" s="193">
        <v>0</v>
      </c>
      <c r="R355" s="193">
        <f>Q355*H355</f>
        <v>0</v>
      </c>
      <c r="S355" s="193">
        <v>0</v>
      </c>
      <c r="T355" s="194">
        <f>S355*H355</f>
        <v>0</v>
      </c>
      <c r="AR355" s="195" t="s">
        <v>134</v>
      </c>
      <c r="AT355" s="195" t="s">
        <v>129</v>
      </c>
      <c r="AU355" s="195" t="s">
        <v>83</v>
      </c>
      <c r="AY355" s="15" t="s">
        <v>127</v>
      </c>
      <c r="BE355" s="196">
        <f>IF(N355="základní",J355,0)</f>
        <v>0</v>
      </c>
      <c r="BF355" s="196">
        <f>IF(N355="snížená",J355,0)</f>
        <v>0</v>
      </c>
      <c r="BG355" s="196">
        <f>IF(N355="zákl. přenesená",J355,0)</f>
        <v>0</v>
      </c>
      <c r="BH355" s="196">
        <f>IF(N355="sníž. přenesená",J355,0)</f>
        <v>0</v>
      </c>
      <c r="BI355" s="196">
        <f>IF(N355="nulová",J355,0)</f>
        <v>0</v>
      </c>
      <c r="BJ355" s="15" t="s">
        <v>81</v>
      </c>
      <c r="BK355" s="196">
        <f>ROUND(I355*H355,2)</f>
        <v>0</v>
      </c>
      <c r="BL355" s="15" t="s">
        <v>134</v>
      </c>
      <c r="BM355" s="195" t="s">
        <v>523</v>
      </c>
    </row>
    <row r="356" spans="2:65" s="1" customFormat="1" ht="19.5" x14ac:dyDescent="0.2">
      <c r="B356" s="32"/>
      <c r="C356" s="33"/>
      <c r="D356" s="197" t="s">
        <v>136</v>
      </c>
      <c r="E356" s="33"/>
      <c r="F356" s="198" t="s">
        <v>524</v>
      </c>
      <c r="G356" s="33"/>
      <c r="H356" s="33"/>
      <c r="I356" s="103"/>
      <c r="J356" s="33"/>
      <c r="K356" s="33"/>
      <c r="L356" s="36"/>
      <c r="M356" s="199"/>
      <c r="N356" s="64"/>
      <c r="O356" s="64"/>
      <c r="P356" s="64"/>
      <c r="Q356" s="64"/>
      <c r="R356" s="64"/>
      <c r="S356" s="64"/>
      <c r="T356" s="65"/>
      <c r="AT356" s="15" t="s">
        <v>136</v>
      </c>
      <c r="AU356" s="15" t="s">
        <v>83</v>
      </c>
    </row>
    <row r="357" spans="2:65" s="1" customFormat="1" ht="21.6" customHeight="1" x14ac:dyDescent="0.2">
      <c r="B357" s="32"/>
      <c r="C357" s="184" t="s">
        <v>525</v>
      </c>
      <c r="D357" s="184" t="s">
        <v>129</v>
      </c>
      <c r="E357" s="185" t="s">
        <v>526</v>
      </c>
      <c r="F357" s="186" t="s">
        <v>527</v>
      </c>
      <c r="G357" s="187" t="s">
        <v>168</v>
      </c>
      <c r="H357" s="188">
        <v>220.03200000000001</v>
      </c>
      <c r="I357" s="189"/>
      <c r="J357" s="190">
        <f>ROUND(I357*H357,2)</f>
        <v>0</v>
      </c>
      <c r="K357" s="186" t="s">
        <v>133</v>
      </c>
      <c r="L357" s="36"/>
      <c r="M357" s="191" t="s">
        <v>1</v>
      </c>
      <c r="N357" s="192" t="s">
        <v>41</v>
      </c>
      <c r="O357" s="64"/>
      <c r="P357" s="193">
        <f>O357*H357</f>
        <v>0</v>
      </c>
      <c r="Q357" s="193">
        <v>0</v>
      </c>
      <c r="R357" s="193">
        <f>Q357*H357</f>
        <v>0</v>
      </c>
      <c r="S357" s="193">
        <v>0</v>
      </c>
      <c r="T357" s="194">
        <f>S357*H357</f>
        <v>0</v>
      </c>
      <c r="AR357" s="195" t="s">
        <v>134</v>
      </c>
      <c r="AT357" s="195" t="s">
        <v>129</v>
      </c>
      <c r="AU357" s="195" t="s">
        <v>83</v>
      </c>
      <c r="AY357" s="15" t="s">
        <v>127</v>
      </c>
      <c r="BE357" s="196">
        <f>IF(N357="základní",J357,0)</f>
        <v>0</v>
      </c>
      <c r="BF357" s="196">
        <f>IF(N357="snížená",J357,0)</f>
        <v>0</v>
      </c>
      <c r="BG357" s="196">
        <f>IF(N357="zákl. přenesená",J357,0)</f>
        <v>0</v>
      </c>
      <c r="BH357" s="196">
        <f>IF(N357="sníž. přenesená",J357,0)</f>
        <v>0</v>
      </c>
      <c r="BI357" s="196">
        <f>IF(N357="nulová",J357,0)</f>
        <v>0</v>
      </c>
      <c r="BJ357" s="15" t="s">
        <v>81</v>
      </c>
      <c r="BK357" s="196">
        <f>ROUND(I357*H357,2)</f>
        <v>0</v>
      </c>
      <c r="BL357" s="15" t="s">
        <v>134</v>
      </c>
      <c r="BM357" s="195" t="s">
        <v>528</v>
      </c>
    </row>
    <row r="358" spans="2:65" s="1" customFormat="1" ht="29.25" x14ac:dyDescent="0.2">
      <c r="B358" s="32"/>
      <c r="C358" s="33"/>
      <c r="D358" s="197" t="s">
        <v>136</v>
      </c>
      <c r="E358" s="33"/>
      <c r="F358" s="198" t="s">
        <v>529</v>
      </c>
      <c r="G358" s="33"/>
      <c r="H358" s="33"/>
      <c r="I358" s="103"/>
      <c r="J358" s="33"/>
      <c r="K358" s="33"/>
      <c r="L358" s="36"/>
      <c r="M358" s="199"/>
      <c r="N358" s="64"/>
      <c r="O358" s="64"/>
      <c r="P358" s="64"/>
      <c r="Q358" s="64"/>
      <c r="R358" s="64"/>
      <c r="S358" s="64"/>
      <c r="T358" s="65"/>
      <c r="AT358" s="15" t="s">
        <v>136</v>
      </c>
      <c r="AU358" s="15" t="s">
        <v>83</v>
      </c>
    </row>
    <row r="359" spans="2:65" s="12" customFormat="1" ht="11.25" x14ac:dyDescent="0.2">
      <c r="B359" s="200"/>
      <c r="C359" s="201"/>
      <c r="D359" s="197" t="s">
        <v>138</v>
      </c>
      <c r="E359" s="201"/>
      <c r="F359" s="203" t="s">
        <v>530</v>
      </c>
      <c r="G359" s="201"/>
      <c r="H359" s="204">
        <v>220.03200000000001</v>
      </c>
      <c r="I359" s="205"/>
      <c r="J359" s="201"/>
      <c r="K359" s="201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138</v>
      </c>
      <c r="AU359" s="210" t="s">
        <v>83</v>
      </c>
      <c r="AV359" s="12" t="s">
        <v>83</v>
      </c>
      <c r="AW359" s="12" t="s">
        <v>4</v>
      </c>
      <c r="AX359" s="12" t="s">
        <v>81</v>
      </c>
      <c r="AY359" s="210" t="s">
        <v>127</v>
      </c>
    </row>
    <row r="360" spans="2:65" s="1" customFormat="1" ht="32.450000000000003" customHeight="1" x14ac:dyDescent="0.2">
      <c r="B360" s="32"/>
      <c r="C360" s="184" t="s">
        <v>531</v>
      </c>
      <c r="D360" s="184" t="s">
        <v>129</v>
      </c>
      <c r="E360" s="185" t="s">
        <v>532</v>
      </c>
      <c r="F360" s="186" t="s">
        <v>533</v>
      </c>
      <c r="G360" s="187" t="s">
        <v>168</v>
      </c>
      <c r="H360" s="188">
        <v>24.448</v>
      </c>
      <c r="I360" s="189"/>
      <c r="J360" s="190">
        <f>ROUND(I360*H360,2)</f>
        <v>0</v>
      </c>
      <c r="K360" s="186" t="s">
        <v>133</v>
      </c>
      <c r="L360" s="36"/>
      <c r="M360" s="191" t="s">
        <v>1</v>
      </c>
      <c r="N360" s="192" t="s">
        <v>41</v>
      </c>
      <c r="O360" s="64"/>
      <c r="P360" s="193">
        <f>O360*H360</f>
        <v>0</v>
      </c>
      <c r="Q360" s="193">
        <v>0</v>
      </c>
      <c r="R360" s="193">
        <f>Q360*H360</f>
        <v>0</v>
      </c>
      <c r="S360" s="193">
        <v>0</v>
      </c>
      <c r="T360" s="194">
        <f>S360*H360</f>
        <v>0</v>
      </c>
      <c r="AR360" s="195" t="s">
        <v>134</v>
      </c>
      <c r="AT360" s="195" t="s">
        <v>129</v>
      </c>
      <c r="AU360" s="195" t="s">
        <v>83</v>
      </c>
      <c r="AY360" s="15" t="s">
        <v>127</v>
      </c>
      <c r="BE360" s="196">
        <f>IF(N360="základní",J360,0)</f>
        <v>0</v>
      </c>
      <c r="BF360" s="196">
        <f>IF(N360="snížená",J360,0)</f>
        <v>0</v>
      </c>
      <c r="BG360" s="196">
        <f>IF(N360="zákl. přenesená",J360,0)</f>
        <v>0</v>
      </c>
      <c r="BH360" s="196">
        <f>IF(N360="sníž. přenesená",J360,0)</f>
        <v>0</v>
      </c>
      <c r="BI360" s="196">
        <f>IF(N360="nulová",J360,0)</f>
        <v>0</v>
      </c>
      <c r="BJ360" s="15" t="s">
        <v>81</v>
      </c>
      <c r="BK360" s="196">
        <f>ROUND(I360*H360,2)</f>
        <v>0</v>
      </c>
      <c r="BL360" s="15" t="s">
        <v>134</v>
      </c>
      <c r="BM360" s="195" t="s">
        <v>534</v>
      </c>
    </row>
    <row r="361" spans="2:65" s="1" customFormat="1" ht="29.25" x14ac:dyDescent="0.2">
      <c r="B361" s="32"/>
      <c r="C361" s="33"/>
      <c r="D361" s="197" t="s">
        <v>136</v>
      </c>
      <c r="E361" s="33"/>
      <c r="F361" s="198" t="s">
        <v>535</v>
      </c>
      <c r="G361" s="33"/>
      <c r="H361" s="33"/>
      <c r="I361" s="103"/>
      <c r="J361" s="33"/>
      <c r="K361" s="33"/>
      <c r="L361" s="36"/>
      <c r="M361" s="199"/>
      <c r="N361" s="64"/>
      <c r="O361" s="64"/>
      <c r="P361" s="64"/>
      <c r="Q361" s="64"/>
      <c r="R361" s="64"/>
      <c r="S361" s="64"/>
      <c r="T361" s="65"/>
      <c r="AT361" s="15" t="s">
        <v>136</v>
      </c>
      <c r="AU361" s="15" t="s">
        <v>83</v>
      </c>
    </row>
    <row r="362" spans="2:65" s="11" customFormat="1" ht="22.9" customHeight="1" x14ac:dyDescent="0.2">
      <c r="B362" s="168"/>
      <c r="C362" s="169"/>
      <c r="D362" s="170" t="s">
        <v>75</v>
      </c>
      <c r="E362" s="182" t="s">
        <v>536</v>
      </c>
      <c r="F362" s="182" t="s">
        <v>537</v>
      </c>
      <c r="G362" s="169"/>
      <c r="H362" s="169"/>
      <c r="I362" s="172"/>
      <c r="J362" s="183">
        <f>BK362</f>
        <v>0</v>
      </c>
      <c r="K362" s="169"/>
      <c r="L362" s="174"/>
      <c r="M362" s="175"/>
      <c r="N362" s="176"/>
      <c r="O362" s="176"/>
      <c r="P362" s="177">
        <f>SUM(P363:P364)</f>
        <v>0</v>
      </c>
      <c r="Q362" s="176"/>
      <c r="R362" s="177">
        <f>SUM(R363:R364)</f>
        <v>0</v>
      </c>
      <c r="S362" s="176"/>
      <c r="T362" s="178">
        <f>SUM(T363:T364)</f>
        <v>0</v>
      </c>
      <c r="AR362" s="179" t="s">
        <v>81</v>
      </c>
      <c r="AT362" s="180" t="s">
        <v>75</v>
      </c>
      <c r="AU362" s="180" t="s">
        <v>81</v>
      </c>
      <c r="AY362" s="179" t="s">
        <v>127</v>
      </c>
      <c r="BK362" s="181">
        <f>SUM(BK363:BK364)</f>
        <v>0</v>
      </c>
    </row>
    <row r="363" spans="2:65" s="1" customFormat="1" ht="14.45" customHeight="1" x14ac:dyDescent="0.2">
      <c r="B363" s="32"/>
      <c r="C363" s="184" t="s">
        <v>538</v>
      </c>
      <c r="D363" s="184" t="s">
        <v>129</v>
      </c>
      <c r="E363" s="185" t="s">
        <v>539</v>
      </c>
      <c r="F363" s="186" t="s">
        <v>540</v>
      </c>
      <c r="G363" s="187" t="s">
        <v>168</v>
      </c>
      <c r="H363" s="188">
        <v>38.552</v>
      </c>
      <c r="I363" s="189"/>
      <c r="J363" s="190">
        <f>ROUND(I363*H363,2)</f>
        <v>0</v>
      </c>
      <c r="K363" s="186" t="s">
        <v>133</v>
      </c>
      <c r="L363" s="36"/>
      <c r="M363" s="191" t="s">
        <v>1</v>
      </c>
      <c r="N363" s="192" t="s">
        <v>41</v>
      </c>
      <c r="O363" s="64"/>
      <c r="P363" s="193">
        <f>O363*H363</f>
        <v>0</v>
      </c>
      <c r="Q363" s="193">
        <v>0</v>
      </c>
      <c r="R363" s="193">
        <f>Q363*H363</f>
        <v>0</v>
      </c>
      <c r="S363" s="193">
        <v>0</v>
      </c>
      <c r="T363" s="194">
        <f>S363*H363</f>
        <v>0</v>
      </c>
      <c r="AR363" s="195" t="s">
        <v>134</v>
      </c>
      <c r="AT363" s="195" t="s">
        <v>129</v>
      </c>
      <c r="AU363" s="195" t="s">
        <v>83</v>
      </c>
      <c r="AY363" s="15" t="s">
        <v>127</v>
      </c>
      <c r="BE363" s="196">
        <f>IF(N363="základní",J363,0)</f>
        <v>0</v>
      </c>
      <c r="BF363" s="196">
        <f>IF(N363="snížená",J363,0)</f>
        <v>0</v>
      </c>
      <c r="BG363" s="196">
        <f>IF(N363="zákl. přenesená",J363,0)</f>
        <v>0</v>
      </c>
      <c r="BH363" s="196">
        <f>IF(N363="sníž. přenesená",J363,0)</f>
        <v>0</v>
      </c>
      <c r="BI363" s="196">
        <f>IF(N363="nulová",J363,0)</f>
        <v>0</v>
      </c>
      <c r="BJ363" s="15" t="s">
        <v>81</v>
      </c>
      <c r="BK363" s="196">
        <f>ROUND(I363*H363,2)</f>
        <v>0</v>
      </c>
      <c r="BL363" s="15" t="s">
        <v>134</v>
      </c>
      <c r="BM363" s="195" t="s">
        <v>541</v>
      </c>
    </row>
    <row r="364" spans="2:65" s="1" customFormat="1" ht="39" x14ac:dyDescent="0.2">
      <c r="B364" s="32"/>
      <c r="C364" s="33"/>
      <c r="D364" s="197" t="s">
        <v>136</v>
      </c>
      <c r="E364" s="33"/>
      <c r="F364" s="198" t="s">
        <v>542</v>
      </c>
      <c r="G364" s="33"/>
      <c r="H364" s="33"/>
      <c r="I364" s="103"/>
      <c r="J364" s="33"/>
      <c r="K364" s="33"/>
      <c r="L364" s="36"/>
      <c r="M364" s="199"/>
      <c r="N364" s="64"/>
      <c r="O364" s="64"/>
      <c r="P364" s="64"/>
      <c r="Q364" s="64"/>
      <c r="R364" s="64"/>
      <c r="S364" s="64"/>
      <c r="T364" s="65"/>
      <c r="AT364" s="15" t="s">
        <v>136</v>
      </c>
      <c r="AU364" s="15" t="s">
        <v>83</v>
      </c>
    </row>
    <row r="365" spans="2:65" s="11" customFormat="1" ht="25.9" customHeight="1" x14ac:dyDescent="0.2">
      <c r="B365" s="168"/>
      <c r="C365" s="169"/>
      <c r="D365" s="170" t="s">
        <v>75</v>
      </c>
      <c r="E365" s="171" t="s">
        <v>543</v>
      </c>
      <c r="F365" s="171" t="s">
        <v>544</v>
      </c>
      <c r="G365" s="169"/>
      <c r="H365" s="169"/>
      <c r="I365" s="172"/>
      <c r="J365" s="173">
        <f>BK365</f>
        <v>0</v>
      </c>
      <c r="K365" s="169"/>
      <c r="L365" s="174"/>
      <c r="M365" s="175"/>
      <c r="N365" s="176"/>
      <c r="O365" s="176"/>
      <c r="P365" s="177">
        <f>P366+P397+P402+P405+P446+P449+P469</f>
        <v>0</v>
      </c>
      <c r="Q365" s="176"/>
      <c r="R365" s="177">
        <f>R366+R397+R402+R405+R446+R449+R469</f>
        <v>1.5730074000000001</v>
      </c>
      <c r="S365" s="176"/>
      <c r="T365" s="178">
        <f>T366+T397+T402+T405+T446+T449+T469</f>
        <v>0.47221389999999996</v>
      </c>
      <c r="AR365" s="179" t="s">
        <v>83</v>
      </c>
      <c r="AT365" s="180" t="s">
        <v>75</v>
      </c>
      <c r="AU365" s="180" t="s">
        <v>76</v>
      </c>
      <c r="AY365" s="179" t="s">
        <v>127</v>
      </c>
      <c r="BK365" s="181">
        <f>BK366+BK397+BK402+BK405+BK446+BK449+BK469</f>
        <v>0</v>
      </c>
    </row>
    <row r="366" spans="2:65" s="11" customFormat="1" ht="22.9" customHeight="1" x14ac:dyDescent="0.2">
      <c r="B366" s="168"/>
      <c r="C366" s="169"/>
      <c r="D366" s="170" t="s">
        <v>75</v>
      </c>
      <c r="E366" s="182" t="s">
        <v>545</v>
      </c>
      <c r="F366" s="182" t="s">
        <v>546</v>
      </c>
      <c r="G366" s="169"/>
      <c r="H366" s="169"/>
      <c r="I366" s="172"/>
      <c r="J366" s="183">
        <f>BK366</f>
        <v>0</v>
      </c>
      <c r="K366" s="169"/>
      <c r="L366" s="174"/>
      <c r="M366" s="175"/>
      <c r="N366" s="176"/>
      <c r="O366" s="176"/>
      <c r="P366" s="177">
        <f>SUM(P367:P396)</f>
        <v>0</v>
      </c>
      <c r="Q366" s="176"/>
      <c r="R366" s="177">
        <f>SUM(R367:R396)</f>
        <v>3.6167499999999998E-2</v>
      </c>
      <c r="S366" s="176"/>
      <c r="T366" s="178">
        <f>SUM(T367:T396)</f>
        <v>0</v>
      </c>
      <c r="AR366" s="179" t="s">
        <v>83</v>
      </c>
      <c r="AT366" s="180" t="s">
        <v>75</v>
      </c>
      <c r="AU366" s="180" t="s">
        <v>81</v>
      </c>
      <c r="AY366" s="179" t="s">
        <v>127</v>
      </c>
      <c r="BK366" s="181">
        <f>SUM(BK367:BK396)</f>
        <v>0</v>
      </c>
    </row>
    <row r="367" spans="2:65" s="1" customFormat="1" ht="32.450000000000003" customHeight="1" x14ac:dyDescent="0.2">
      <c r="B367" s="32"/>
      <c r="C367" s="184" t="s">
        <v>547</v>
      </c>
      <c r="D367" s="184" t="s">
        <v>129</v>
      </c>
      <c r="E367" s="185" t="s">
        <v>548</v>
      </c>
      <c r="F367" s="186" t="s">
        <v>549</v>
      </c>
      <c r="G367" s="187" t="s">
        <v>132</v>
      </c>
      <c r="H367" s="188">
        <v>3.6960000000000002</v>
      </c>
      <c r="I367" s="189"/>
      <c r="J367" s="190">
        <f>ROUND(I367*H367,2)</f>
        <v>0</v>
      </c>
      <c r="K367" s="186" t="s">
        <v>133</v>
      </c>
      <c r="L367" s="36"/>
      <c r="M367" s="191" t="s">
        <v>1</v>
      </c>
      <c r="N367" s="192" t="s">
        <v>41</v>
      </c>
      <c r="O367" s="64"/>
      <c r="P367" s="193">
        <f>O367*H367</f>
        <v>0</v>
      </c>
      <c r="Q367" s="193">
        <v>0</v>
      </c>
      <c r="R367" s="193">
        <f>Q367*H367</f>
        <v>0</v>
      </c>
      <c r="S367" s="193">
        <v>0</v>
      </c>
      <c r="T367" s="194">
        <f>S367*H367</f>
        <v>0</v>
      </c>
      <c r="AR367" s="195" t="s">
        <v>225</v>
      </c>
      <c r="AT367" s="195" t="s">
        <v>129</v>
      </c>
      <c r="AU367" s="195" t="s">
        <v>83</v>
      </c>
      <c r="AY367" s="15" t="s">
        <v>127</v>
      </c>
      <c r="BE367" s="196">
        <f>IF(N367="základní",J367,0)</f>
        <v>0</v>
      </c>
      <c r="BF367" s="196">
        <f>IF(N367="snížená",J367,0)</f>
        <v>0</v>
      </c>
      <c r="BG367" s="196">
        <f>IF(N367="zákl. přenesená",J367,0)</f>
        <v>0</v>
      </c>
      <c r="BH367" s="196">
        <f>IF(N367="sníž. přenesená",J367,0)</f>
        <v>0</v>
      </c>
      <c r="BI367" s="196">
        <f>IF(N367="nulová",J367,0)</f>
        <v>0</v>
      </c>
      <c r="BJ367" s="15" t="s">
        <v>81</v>
      </c>
      <c r="BK367" s="196">
        <f>ROUND(I367*H367,2)</f>
        <v>0</v>
      </c>
      <c r="BL367" s="15" t="s">
        <v>225</v>
      </c>
      <c r="BM367" s="195" t="s">
        <v>550</v>
      </c>
    </row>
    <row r="368" spans="2:65" s="1" customFormat="1" ht="29.25" x14ac:dyDescent="0.2">
      <c r="B368" s="32"/>
      <c r="C368" s="33"/>
      <c r="D368" s="197" t="s">
        <v>136</v>
      </c>
      <c r="E368" s="33"/>
      <c r="F368" s="198" t="s">
        <v>551</v>
      </c>
      <c r="G368" s="33"/>
      <c r="H368" s="33"/>
      <c r="I368" s="103"/>
      <c r="J368" s="33"/>
      <c r="K368" s="33"/>
      <c r="L368" s="36"/>
      <c r="M368" s="199"/>
      <c r="N368" s="64"/>
      <c r="O368" s="64"/>
      <c r="P368" s="64"/>
      <c r="Q368" s="64"/>
      <c r="R368" s="64"/>
      <c r="S368" s="64"/>
      <c r="T368" s="65"/>
      <c r="AT368" s="15" t="s">
        <v>136</v>
      </c>
      <c r="AU368" s="15" t="s">
        <v>83</v>
      </c>
    </row>
    <row r="369" spans="2:65" s="12" customFormat="1" ht="11.25" x14ac:dyDescent="0.2">
      <c r="B369" s="200"/>
      <c r="C369" s="201"/>
      <c r="D369" s="197" t="s">
        <v>138</v>
      </c>
      <c r="E369" s="202" t="s">
        <v>1</v>
      </c>
      <c r="F369" s="203" t="s">
        <v>552</v>
      </c>
      <c r="G369" s="201"/>
      <c r="H369" s="204">
        <v>3.6960000000000002</v>
      </c>
      <c r="I369" s="205"/>
      <c r="J369" s="201"/>
      <c r="K369" s="201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138</v>
      </c>
      <c r="AU369" s="210" t="s">
        <v>83</v>
      </c>
      <c r="AV369" s="12" t="s">
        <v>83</v>
      </c>
      <c r="AW369" s="12" t="s">
        <v>31</v>
      </c>
      <c r="AX369" s="12" t="s">
        <v>81</v>
      </c>
      <c r="AY369" s="210" t="s">
        <v>127</v>
      </c>
    </row>
    <row r="370" spans="2:65" s="1" customFormat="1" ht="21.6" customHeight="1" x14ac:dyDescent="0.2">
      <c r="B370" s="32"/>
      <c r="C370" s="222" t="s">
        <v>553</v>
      </c>
      <c r="D370" s="222" t="s">
        <v>185</v>
      </c>
      <c r="E370" s="223" t="s">
        <v>554</v>
      </c>
      <c r="F370" s="224" t="s">
        <v>555</v>
      </c>
      <c r="G370" s="225" t="s">
        <v>132</v>
      </c>
      <c r="H370" s="226">
        <v>2.125</v>
      </c>
      <c r="I370" s="227"/>
      <c r="J370" s="228">
        <f>ROUND(I370*H370,2)</f>
        <v>0</v>
      </c>
      <c r="K370" s="224" t="s">
        <v>133</v>
      </c>
      <c r="L370" s="229"/>
      <c r="M370" s="230" t="s">
        <v>1</v>
      </c>
      <c r="N370" s="231" t="s">
        <v>41</v>
      </c>
      <c r="O370" s="64"/>
      <c r="P370" s="193">
        <f>O370*H370</f>
        <v>0</v>
      </c>
      <c r="Q370" s="193">
        <v>1.9E-3</v>
      </c>
      <c r="R370" s="193">
        <f>Q370*H370</f>
        <v>4.0375000000000003E-3</v>
      </c>
      <c r="S370" s="193">
        <v>0</v>
      </c>
      <c r="T370" s="194">
        <f>S370*H370</f>
        <v>0</v>
      </c>
      <c r="AR370" s="195" t="s">
        <v>315</v>
      </c>
      <c r="AT370" s="195" t="s">
        <v>185</v>
      </c>
      <c r="AU370" s="195" t="s">
        <v>83</v>
      </c>
      <c r="AY370" s="15" t="s">
        <v>127</v>
      </c>
      <c r="BE370" s="196">
        <f>IF(N370="základní",J370,0)</f>
        <v>0</v>
      </c>
      <c r="BF370" s="196">
        <f>IF(N370="snížená",J370,0)</f>
        <v>0</v>
      </c>
      <c r="BG370" s="196">
        <f>IF(N370="zákl. přenesená",J370,0)</f>
        <v>0</v>
      </c>
      <c r="BH370" s="196">
        <f>IF(N370="sníž. přenesená",J370,0)</f>
        <v>0</v>
      </c>
      <c r="BI370" s="196">
        <f>IF(N370="nulová",J370,0)</f>
        <v>0</v>
      </c>
      <c r="BJ370" s="15" t="s">
        <v>81</v>
      </c>
      <c r="BK370" s="196">
        <f>ROUND(I370*H370,2)</f>
        <v>0</v>
      </c>
      <c r="BL370" s="15" t="s">
        <v>225</v>
      </c>
      <c r="BM370" s="195" t="s">
        <v>556</v>
      </c>
    </row>
    <row r="371" spans="2:65" s="1" customFormat="1" ht="19.5" x14ac:dyDescent="0.2">
      <c r="B371" s="32"/>
      <c r="C371" s="33"/>
      <c r="D371" s="197" t="s">
        <v>136</v>
      </c>
      <c r="E371" s="33"/>
      <c r="F371" s="198" t="s">
        <v>555</v>
      </c>
      <c r="G371" s="33"/>
      <c r="H371" s="33"/>
      <c r="I371" s="103"/>
      <c r="J371" s="33"/>
      <c r="K371" s="33"/>
      <c r="L371" s="36"/>
      <c r="M371" s="199"/>
      <c r="N371" s="64"/>
      <c r="O371" s="64"/>
      <c r="P371" s="64"/>
      <c r="Q371" s="64"/>
      <c r="R371" s="64"/>
      <c r="S371" s="64"/>
      <c r="T371" s="65"/>
      <c r="AT371" s="15" t="s">
        <v>136</v>
      </c>
      <c r="AU371" s="15" t="s">
        <v>83</v>
      </c>
    </row>
    <row r="372" spans="2:65" s="12" customFormat="1" ht="11.25" x14ac:dyDescent="0.2">
      <c r="B372" s="200"/>
      <c r="C372" s="201"/>
      <c r="D372" s="197" t="s">
        <v>138</v>
      </c>
      <c r="E372" s="201"/>
      <c r="F372" s="203" t="s">
        <v>557</v>
      </c>
      <c r="G372" s="201"/>
      <c r="H372" s="204">
        <v>2.125</v>
      </c>
      <c r="I372" s="205"/>
      <c r="J372" s="201"/>
      <c r="K372" s="201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138</v>
      </c>
      <c r="AU372" s="210" t="s">
        <v>83</v>
      </c>
      <c r="AV372" s="12" t="s">
        <v>83</v>
      </c>
      <c r="AW372" s="12" t="s">
        <v>4</v>
      </c>
      <c r="AX372" s="12" t="s">
        <v>81</v>
      </c>
      <c r="AY372" s="210" t="s">
        <v>127</v>
      </c>
    </row>
    <row r="373" spans="2:65" s="1" customFormat="1" ht="32.450000000000003" customHeight="1" x14ac:dyDescent="0.2">
      <c r="B373" s="32"/>
      <c r="C373" s="222" t="s">
        <v>558</v>
      </c>
      <c r="D373" s="222" t="s">
        <v>185</v>
      </c>
      <c r="E373" s="223" t="s">
        <v>559</v>
      </c>
      <c r="F373" s="224" t="s">
        <v>560</v>
      </c>
      <c r="G373" s="225" t="s">
        <v>132</v>
      </c>
      <c r="H373" s="226">
        <v>2.125</v>
      </c>
      <c r="I373" s="227"/>
      <c r="J373" s="228">
        <f>ROUND(I373*H373,2)</f>
        <v>0</v>
      </c>
      <c r="K373" s="224" t="s">
        <v>133</v>
      </c>
      <c r="L373" s="229"/>
      <c r="M373" s="230" t="s">
        <v>1</v>
      </c>
      <c r="N373" s="231" t="s">
        <v>41</v>
      </c>
      <c r="O373" s="64"/>
      <c r="P373" s="193">
        <f>O373*H373</f>
        <v>0</v>
      </c>
      <c r="Q373" s="193">
        <v>1.2999999999999999E-3</v>
      </c>
      <c r="R373" s="193">
        <f>Q373*H373</f>
        <v>2.7624999999999998E-3</v>
      </c>
      <c r="S373" s="193">
        <v>0</v>
      </c>
      <c r="T373" s="194">
        <f>S373*H373</f>
        <v>0</v>
      </c>
      <c r="AR373" s="195" t="s">
        <v>315</v>
      </c>
      <c r="AT373" s="195" t="s">
        <v>185</v>
      </c>
      <c r="AU373" s="195" t="s">
        <v>83</v>
      </c>
      <c r="AY373" s="15" t="s">
        <v>127</v>
      </c>
      <c r="BE373" s="196">
        <f>IF(N373="základní",J373,0)</f>
        <v>0</v>
      </c>
      <c r="BF373" s="196">
        <f>IF(N373="snížená",J373,0)</f>
        <v>0</v>
      </c>
      <c r="BG373" s="196">
        <f>IF(N373="zákl. přenesená",J373,0)</f>
        <v>0</v>
      </c>
      <c r="BH373" s="196">
        <f>IF(N373="sníž. přenesená",J373,0)</f>
        <v>0</v>
      </c>
      <c r="BI373" s="196">
        <f>IF(N373="nulová",J373,0)</f>
        <v>0</v>
      </c>
      <c r="BJ373" s="15" t="s">
        <v>81</v>
      </c>
      <c r="BK373" s="196">
        <f>ROUND(I373*H373,2)</f>
        <v>0</v>
      </c>
      <c r="BL373" s="15" t="s">
        <v>225</v>
      </c>
      <c r="BM373" s="195" t="s">
        <v>561</v>
      </c>
    </row>
    <row r="374" spans="2:65" s="1" customFormat="1" ht="19.5" x14ac:dyDescent="0.2">
      <c r="B374" s="32"/>
      <c r="C374" s="33"/>
      <c r="D374" s="197" t="s">
        <v>136</v>
      </c>
      <c r="E374" s="33"/>
      <c r="F374" s="198" t="s">
        <v>560</v>
      </c>
      <c r="G374" s="33"/>
      <c r="H374" s="33"/>
      <c r="I374" s="103"/>
      <c r="J374" s="33"/>
      <c r="K374" s="33"/>
      <c r="L374" s="36"/>
      <c r="M374" s="199"/>
      <c r="N374" s="64"/>
      <c r="O374" s="64"/>
      <c r="P374" s="64"/>
      <c r="Q374" s="64"/>
      <c r="R374" s="64"/>
      <c r="S374" s="64"/>
      <c r="T374" s="65"/>
      <c r="AT374" s="15" t="s">
        <v>136</v>
      </c>
      <c r="AU374" s="15" t="s">
        <v>83</v>
      </c>
    </row>
    <row r="375" spans="2:65" s="12" customFormat="1" ht="11.25" x14ac:dyDescent="0.2">
      <c r="B375" s="200"/>
      <c r="C375" s="201"/>
      <c r="D375" s="197" t="s">
        <v>138</v>
      </c>
      <c r="E375" s="202" t="s">
        <v>1</v>
      </c>
      <c r="F375" s="203" t="s">
        <v>562</v>
      </c>
      <c r="G375" s="201"/>
      <c r="H375" s="204">
        <v>2.125</v>
      </c>
      <c r="I375" s="205"/>
      <c r="J375" s="201"/>
      <c r="K375" s="201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138</v>
      </c>
      <c r="AU375" s="210" t="s">
        <v>83</v>
      </c>
      <c r="AV375" s="12" t="s">
        <v>83</v>
      </c>
      <c r="AW375" s="12" t="s">
        <v>31</v>
      </c>
      <c r="AX375" s="12" t="s">
        <v>81</v>
      </c>
      <c r="AY375" s="210" t="s">
        <v>127</v>
      </c>
    </row>
    <row r="376" spans="2:65" s="1" customFormat="1" ht="32.450000000000003" customHeight="1" x14ac:dyDescent="0.2">
      <c r="B376" s="32"/>
      <c r="C376" s="184" t="s">
        <v>563</v>
      </c>
      <c r="D376" s="184" t="s">
        <v>129</v>
      </c>
      <c r="E376" s="185" t="s">
        <v>564</v>
      </c>
      <c r="F376" s="186" t="s">
        <v>565</v>
      </c>
      <c r="G376" s="187" t="s">
        <v>132</v>
      </c>
      <c r="H376" s="188">
        <v>0.8</v>
      </c>
      <c r="I376" s="189"/>
      <c r="J376" s="190">
        <f>ROUND(I376*H376,2)</f>
        <v>0</v>
      </c>
      <c r="K376" s="186" t="s">
        <v>133</v>
      </c>
      <c r="L376" s="36"/>
      <c r="M376" s="191" t="s">
        <v>1</v>
      </c>
      <c r="N376" s="192" t="s">
        <v>41</v>
      </c>
      <c r="O376" s="64"/>
      <c r="P376" s="193">
        <f>O376*H376</f>
        <v>0</v>
      </c>
      <c r="Q376" s="193">
        <v>0</v>
      </c>
      <c r="R376" s="193">
        <f>Q376*H376</f>
        <v>0</v>
      </c>
      <c r="S376" s="193">
        <v>0</v>
      </c>
      <c r="T376" s="194">
        <f>S376*H376</f>
        <v>0</v>
      </c>
      <c r="AR376" s="195" t="s">
        <v>225</v>
      </c>
      <c r="AT376" s="195" t="s">
        <v>129</v>
      </c>
      <c r="AU376" s="195" t="s">
        <v>83</v>
      </c>
      <c r="AY376" s="15" t="s">
        <v>127</v>
      </c>
      <c r="BE376" s="196">
        <f>IF(N376="základní",J376,0)</f>
        <v>0</v>
      </c>
      <c r="BF376" s="196">
        <f>IF(N376="snížená",J376,0)</f>
        <v>0</v>
      </c>
      <c r="BG376" s="196">
        <f>IF(N376="zákl. přenesená",J376,0)</f>
        <v>0</v>
      </c>
      <c r="BH376" s="196">
        <f>IF(N376="sníž. přenesená",J376,0)</f>
        <v>0</v>
      </c>
      <c r="BI376" s="196">
        <f>IF(N376="nulová",J376,0)</f>
        <v>0</v>
      </c>
      <c r="BJ376" s="15" t="s">
        <v>81</v>
      </c>
      <c r="BK376" s="196">
        <f>ROUND(I376*H376,2)</f>
        <v>0</v>
      </c>
      <c r="BL376" s="15" t="s">
        <v>225</v>
      </c>
      <c r="BM376" s="195" t="s">
        <v>566</v>
      </c>
    </row>
    <row r="377" spans="2:65" s="1" customFormat="1" ht="39" x14ac:dyDescent="0.2">
      <c r="B377" s="32"/>
      <c r="C377" s="33"/>
      <c r="D377" s="197" t="s">
        <v>136</v>
      </c>
      <c r="E377" s="33"/>
      <c r="F377" s="198" t="s">
        <v>567</v>
      </c>
      <c r="G377" s="33"/>
      <c r="H377" s="33"/>
      <c r="I377" s="103"/>
      <c r="J377" s="33"/>
      <c r="K377" s="33"/>
      <c r="L377" s="36"/>
      <c r="M377" s="199"/>
      <c r="N377" s="64"/>
      <c r="O377" s="64"/>
      <c r="P377" s="64"/>
      <c r="Q377" s="64"/>
      <c r="R377" s="64"/>
      <c r="S377" s="64"/>
      <c r="T377" s="65"/>
      <c r="AT377" s="15" t="s">
        <v>136</v>
      </c>
      <c r="AU377" s="15" t="s">
        <v>83</v>
      </c>
    </row>
    <row r="378" spans="2:65" s="1" customFormat="1" ht="32.450000000000003" customHeight="1" x14ac:dyDescent="0.2">
      <c r="B378" s="32"/>
      <c r="C378" s="184" t="s">
        <v>568</v>
      </c>
      <c r="D378" s="184" t="s">
        <v>129</v>
      </c>
      <c r="E378" s="185" t="s">
        <v>569</v>
      </c>
      <c r="F378" s="186" t="s">
        <v>570</v>
      </c>
      <c r="G378" s="187" t="s">
        <v>221</v>
      </c>
      <c r="H378" s="188">
        <v>3</v>
      </c>
      <c r="I378" s="189"/>
      <c r="J378" s="190">
        <f>ROUND(I378*H378,2)</f>
        <v>0</v>
      </c>
      <c r="K378" s="186" t="s">
        <v>133</v>
      </c>
      <c r="L378" s="36"/>
      <c r="M378" s="191" t="s">
        <v>1</v>
      </c>
      <c r="N378" s="192" t="s">
        <v>41</v>
      </c>
      <c r="O378" s="64"/>
      <c r="P378" s="193">
        <f>O378*H378</f>
        <v>0</v>
      </c>
      <c r="Q378" s="193">
        <v>7.4999999999999997E-3</v>
      </c>
      <c r="R378" s="193">
        <f>Q378*H378</f>
        <v>2.2499999999999999E-2</v>
      </c>
      <c r="S378" s="193">
        <v>0</v>
      </c>
      <c r="T378" s="194">
        <f>S378*H378</f>
        <v>0</v>
      </c>
      <c r="AR378" s="195" t="s">
        <v>225</v>
      </c>
      <c r="AT378" s="195" t="s">
        <v>129</v>
      </c>
      <c r="AU378" s="195" t="s">
        <v>83</v>
      </c>
      <c r="AY378" s="15" t="s">
        <v>127</v>
      </c>
      <c r="BE378" s="196">
        <f>IF(N378="základní",J378,0)</f>
        <v>0</v>
      </c>
      <c r="BF378" s="196">
        <f>IF(N378="snížená",J378,0)</f>
        <v>0</v>
      </c>
      <c r="BG378" s="196">
        <f>IF(N378="zákl. přenesená",J378,0)</f>
        <v>0</v>
      </c>
      <c r="BH378" s="196">
        <f>IF(N378="sníž. přenesená",J378,0)</f>
        <v>0</v>
      </c>
      <c r="BI378" s="196">
        <f>IF(N378="nulová",J378,0)</f>
        <v>0</v>
      </c>
      <c r="BJ378" s="15" t="s">
        <v>81</v>
      </c>
      <c r="BK378" s="196">
        <f>ROUND(I378*H378,2)</f>
        <v>0</v>
      </c>
      <c r="BL378" s="15" t="s">
        <v>225</v>
      </c>
      <c r="BM378" s="195" t="s">
        <v>571</v>
      </c>
    </row>
    <row r="379" spans="2:65" s="1" customFormat="1" ht="39" x14ac:dyDescent="0.2">
      <c r="B379" s="32"/>
      <c r="C379" s="33"/>
      <c r="D379" s="197" t="s">
        <v>136</v>
      </c>
      <c r="E379" s="33"/>
      <c r="F379" s="198" t="s">
        <v>572</v>
      </c>
      <c r="G379" s="33"/>
      <c r="H379" s="33"/>
      <c r="I379" s="103"/>
      <c r="J379" s="33"/>
      <c r="K379" s="33"/>
      <c r="L379" s="36"/>
      <c r="M379" s="199"/>
      <c r="N379" s="64"/>
      <c r="O379" s="64"/>
      <c r="P379" s="64"/>
      <c r="Q379" s="64"/>
      <c r="R379" s="64"/>
      <c r="S379" s="64"/>
      <c r="T379" s="65"/>
      <c r="AT379" s="15" t="s">
        <v>136</v>
      </c>
      <c r="AU379" s="15" t="s">
        <v>83</v>
      </c>
    </row>
    <row r="380" spans="2:65" s="1" customFormat="1" ht="21.6" customHeight="1" x14ac:dyDescent="0.2">
      <c r="B380" s="32"/>
      <c r="C380" s="222" t="s">
        <v>573</v>
      </c>
      <c r="D380" s="222" t="s">
        <v>185</v>
      </c>
      <c r="E380" s="223" t="s">
        <v>574</v>
      </c>
      <c r="F380" s="224" t="s">
        <v>575</v>
      </c>
      <c r="G380" s="225" t="s">
        <v>221</v>
      </c>
      <c r="H380" s="226">
        <v>3</v>
      </c>
      <c r="I380" s="227"/>
      <c r="J380" s="228">
        <f>ROUND(I380*H380,2)</f>
        <v>0</v>
      </c>
      <c r="K380" s="224" t="s">
        <v>133</v>
      </c>
      <c r="L380" s="229"/>
      <c r="M380" s="230" t="s">
        <v>1</v>
      </c>
      <c r="N380" s="231" t="s">
        <v>41</v>
      </c>
      <c r="O380" s="64"/>
      <c r="P380" s="193">
        <f>O380*H380</f>
        <v>0</v>
      </c>
      <c r="Q380" s="193">
        <v>2.0000000000000001E-4</v>
      </c>
      <c r="R380" s="193">
        <f>Q380*H380</f>
        <v>6.0000000000000006E-4</v>
      </c>
      <c r="S380" s="193">
        <v>0</v>
      </c>
      <c r="T380" s="194">
        <f>S380*H380</f>
        <v>0</v>
      </c>
      <c r="AR380" s="195" t="s">
        <v>315</v>
      </c>
      <c r="AT380" s="195" t="s">
        <v>185</v>
      </c>
      <c r="AU380" s="195" t="s">
        <v>83</v>
      </c>
      <c r="AY380" s="15" t="s">
        <v>127</v>
      </c>
      <c r="BE380" s="196">
        <f>IF(N380="základní",J380,0)</f>
        <v>0</v>
      </c>
      <c r="BF380" s="196">
        <f>IF(N380="snížená",J380,0)</f>
        <v>0</v>
      </c>
      <c r="BG380" s="196">
        <f>IF(N380="zákl. přenesená",J380,0)</f>
        <v>0</v>
      </c>
      <c r="BH380" s="196">
        <f>IF(N380="sníž. přenesená",J380,0)</f>
        <v>0</v>
      </c>
      <c r="BI380" s="196">
        <f>IF(N380="nulová",J380,0)</f>
        <v>0</v>
      </c>
      <c r="BJ380" s="15" t="s">
        <v>81</v>
      </c>
      <c r="BK380" s="196">
        <f>ROUND(I380*H380,2)</f>
        <v>0</v>
      </c>
      <c r="BL380" s="15" t="s">
        <v>225</v>
      </c>
      <c r="BM380" s="195" t="s">
        <v>576</v>
      </c>
    </row>
    <row r="381" spans="2:65" s="1" customFormat="1" ht="19.5" x14ac:dyDescent="0.2">
      <c r="B381" s="32"/>
      <c r="C381" s="33"/>
      <c r="D381" s="197" t="s">
        <v>136</v>
      </c>
      <c r="E381" s="33"/>
      <c r="F381" s="198" t="s">
        <v>575</v>
      </c>
      <c r="G381" s="33"/>
      <c r="H381" s="33"/>
      <c r="I381" s="103"/>
      <c r="J381" s="33"/>
      <c r="K381" s="33"/>
      <c r="L381" s="36"/>
      <c r="M381" s="199"/>
      <c r="N381" s="64"/>
      <c r="O381" s="64"/>
      <c r="P381" s="64"/>
      <c r="Q381" s="64"/>
      <c r="R381" s="64"/>
      <c r="S381" s="64"/>
      <c r="T381" s="65"/>
      <c r="AT381" s="15" t="s">
        <v>136</v>
      </c>
      <c r="AU381" s="15" t="s">
        <v>83</v>
      </c>
    </row>
    <row r="382" spans="2:65" s="1" customFormat="1" ht="32.450000000000003" customHeight="1" x14ac:dyDescent="0.2">
      <c r="B382" s="32"/>
      <c r="C382" s="184" t="s">
        <v>577</v>
      </c>
      <c r="D382" s="184" t="s">
        <v>129</v>
      </c>
      <c r="E382" s="185" t="s">
        <v>578</v>
      </c>
      <c r="F382" s="186" t="s">
        <v>579</v>
      </c>
      <c r="G382" s="187" t="s">
        <v>215</v>
      </c>
      <c r="H382" s="188">
        <v>1.9</v>
      </c>
      <c r="I382" s="189"/>
      <c r="J382" s="190">
        <f>ROUND(I382*H382,2)</f>
        <v>0</v>
      </c>
      <c r="K382" s="186" t="s">
        <v>133</v>
      </c>
      <c r="L382" s="36"/>
      <c r="M382" s="191" t="s">
        <v>1</v>
      </c>
      <c r="N382" s="192" t="s">
        <v>41</v>
      </c>
      <c r="O382" s="64"/>
      <c r="P382" s="193">
        <f>O382*H382</f>
        <v>0</v>
      </c>
      <c r="Q382" s="193">
        <v>5.9999999999999995E-4</v>
      </c>
      <c r="R382" s="193">
        <f>Q382*H382</f>
        <v>1.14E-3</v>
      </c>
      <c r="S382" s="193">
        <v>0</v>
      </c>
      <c r="T382" s="194">
        <f>S382*H382</f>
        <v>0</v>
      </c>
      <c r="AR382" s="195" t="s">
        <v>225</v>
      </c>
      <c r="AT382" s="195" t="s">
        <v>129</v>
      </c>
      <c r="AU382" s="195" t="s">
        <v>83</v>
      </c>
      <c r="AY382" s="15" t="s">
        <v>127</v>
      </c>
      <c r="BE382" s="196">
        <f>IF(N382="základní",J382,0)</f>
        <v>0</v>
      </c>
      <c r="BF382" s="196">
        <f>IF(N382="snížená",J382,0)</f>
        <v>0</v>
      </c>
      <c r="BG382" s="196">
        <f>IF(N382="zákl. přenesená",J382,0)</f>
        <v>0</v>
      </c>
      <c r="BH382" s="196">
        <f>IF(N382="sníž. přenesená",J382,0)</f>
        <v>0</v>
      </c>
      <c r="BI382" s="196">
        <f>IF(N382="nulová",J382,0)</f>
        <v>0</v>
      </c>
      <c r="BJ382" s="15" t="s">
        <v>81</v>
      </c>
      <c r="BK382" s="196">
        <f>ROUND(I382*H382,2)</f>
        <v>0</v>
      </c>
      <c r="BL382" s="15" t="s">
        <v>225</v>
      </c>
      <c r="BM382" s="195" t="s">
        <v>580</v>
      </c>
    </row>
    <row r="383" spans="2:65" s="1" customFormat="1" ht="29.25" x14ac:dyDescent="0.2">
      <c r="B383" s="32"/>
      <c r="C383" s="33"/>
      <c r="D383" s="197" t="s">
        <v>136</v>
      </c>
      <c r="E383" s="33"/>
      <c r="F383" s="198" t="s">
        <v>581</v>
      </c>
      <c r="G383" s="33"/>
      <c r="H383" s="33"/>
      <c r="I383" s="103"/>
      <c r="J383" s="33"/>
      <c r="K383" s="33"/>
      <c r="L383" s="36"/>
      <c r="M383" s="199"/>
      <c r="N383" s="64"/>
      <c r="O383" s="64"/>
      <c r="P383" s="64"/>
      <c r="Q383" s="64"/>
      <c r="R383" s="64"/>
      <c r="S383" s="64"/>
      <c r="T383" s="65"/>
      <c r="AT383" s="15" t="s">
        <v>136</v>
      </c>
      <c r="AU383" s="15" t="s">
        <v>83</v>
      </c>
    </row>
    <row r="384" spans="2:65" s="12" customFormat="1" ht="11.25" x14ac:dyDescent="0.2">
      <c r="B384" s="200"/>
      <c r="C384" s="201"/>
      <c r="D384" s="197" t="s">
        <v>138</v>
      </c>
      <c r="E384" s="202" t="s">
        <v>1</v>
      </c>
      <c r="F384" s="203" t="s">
        <v>582</v>
      </c>
      <c r="G384" s="201"/>
      <c r="H384" s="204">
        <v>1.9</v>
      </c>
      <c r="I384" s="205"/>
      <c r="J384" s="201"/>
      <c r="K384" s="201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138</v>
      </c>
      <c r="AU384" s="210" t="s">
        <v>83</v>
      </c>
      <c r="AV384" s="12" t="s">
        <v>83</v>
      </c>
      <c r="AW384" s="12" t="s">
        <v>31</v>
      </c>
      <c r="AX384" s="12" t="s">
        <v>81</v>
      </c>
      <c r="AY384" s="210" t="s">
        <v>127</v>
      </c>
    </row>
    <row r="385" spans="2:65" s="1" customFormat="1" ht="32.450000000000003" customHeight="1" x14ac:dyDescent="0.2">
      <c r="B385" s="32"/>
      <c r="C385" s="184" t="s">
        <v>583</v>
      </c>
      <c r="D385" s="184" t="s">
        <v>129</v>
      </c>
      <c r="E385" s="185" t="s">
        <v>584</v>
      </c>
      <c r="F385" s="186" t="s">
        <v>585</v>
      </c>
      <c r="G385" s="187" t="s">
        <v>215</v>
      </c>
      <c r="H385" s="188">
        <v>3.14</v>
      </c>
      <c r="I385" s="189"/>
      <c r="J385" s="190">
        <f>ROUND(I385*H385,2)</f>
        <v>0</v>
      </c>
      <c r="K385" s="186" t="s">
        <v>133</v>
      </c>
      <c r="L385" s="36"/>
      <c r="M385" s="191" t="s">
        <v>1</v>
      </c>
      <c r="N385" s="192" t="s">
        <v>41</v>
      </c>
      <c r="O385" s="64"/>
      <c r="P385" s="193">
        <f>O385*H385</f>
        <v>0</v>
      </c>
      <c r="Q385" s="193">
        <v>1.1999999999999999E-3</v>
      </c>
      <c r="R385" s="193">
        <f>Q385*H385</f>
        <v>3.7679999999999996E-3</v>
      </c>
      <c r="S385" s="193">
        <v>0</v>
      </c>
      <c r="T385" s="194">
        <f>S385*H385</f>
        <v>0</v>
      </c>
      <c r="AR385" s="195" t="s">
        <v>225</v>
      </c>
      <c r="AT385" s="195" t="s">
        <v>129</v>
      </c>
      <c r="AU385" s="195" t="s">
        <v>83</v>
      </c>
      <c r="AY385" s="15" t="s">
        <v>127</v>
      </c>
      <c r="BE385" s="196">
        <f>IF(N385="základní",J385,0)</f>
        <v>0</v>
      </c>
      <c r="BF385" s="196">
        <f>IF(N385="snížená",J385,0)</f>
        <v>0</v>
      </c>
      <c r="BG385" s="196">
        <f>IF(N385="zákl. přenesená",J385,0)</f>
        <v>0</v>
      </c>
      <c r="BH385" s="196">
        <f>IF(N385="sníž. přenesená",J385,0)</f>
        <v>0</v>
      </c>
      <c r="BI385" s="196">
        <f>IF(N385="nulová",J385,0)</f>
        <v>0</v>
      </c>
      <c r="BJ385" s="15" t="s">
        <v>81</v>
      </c>
      <c r="BK385" s="196">
        <f>ROUND(I385*H385,2)</f>
        <v>0</v>
      </c>
      <c r="BL385" s="15" t="s">
        <v>225</v>
      </c>
      <c r="BM385" s="195" t="s">
        <v>586</v>
      </c>
    </row>
    <row r="386" spans="2:65" s="1" customFormat="1" ht="19.5" x14ac:dyDescent="0.2">
      <c r="B386" s="32"/>
      <c r="C386" s="33"/>
      <c r="D386" s="197" t="s">
        <v>136</v>
      </c>
      <c r="E386" s="33"/>
      <c r="F386" s="198" t="s">
        <v>587</v>
      </c>
      <c r="G386" s="33"/>
      <c r="H386" s="33"/>
      <c r="I386" s="103"/>
      <c r="J386" s="33"/>
      <c r="K386" s="33"/>
      <c r="L386" s="36"/>
      <c r="M386" s="199"/>
      <c r="N386" s="64"/>
      <c r="O386" s="64"/>
      <c r="P386" s="64"/>
      <c r="Q386" s="64"/>
      <c r="R386" s="64"/>
      <c r="S386" s="64"/>
      <c r="T386" s="65"/>
      <c r="AT386" s="15" t="s">
        <v>136</v>
      </c>
      <c r="AU386" s="15" t="s">
        <v>83</v>
      </c>
    </row>
    <row r="387" spans="2:65" s="12" customFormat="1" ht="11.25" x14ac:dyDescent="0.2">
      <c r="B387" s="200"/>
      <c r="C387" s="201"/>
      <c r="D387" s="197" t="s">
        <v>138</v>
      </c>
      <c r="E387" s="202" t="s">
        <v>1</v>
      </c>
      <c r="F387" s="203" t="s">
        <v>588</v>
      </c>
      <c r="G387" s="201"/>
      <c r="H387" s="204">
        <v>3.14</v>
      </c>
      <c r="I387" s="205"/>
      <c r="J387" s="201"/>
      <c r="K387" s="201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138</v>
      </c>
      <c r="AU387" s="210" t="s">
        <v>83</v>
      </c>
      <c r="AV387" s="12" t="s">
        <v>83</v>
      </c>
      <c r="AW387" s="12" t="s">
        <v>31</v>
      </c>
      <c r="AX387" s="12" t="s">
        <v>81</v>
      </c>
      <c r="AY387" s="210" t="s">
        <v>127</v>
      </c>
    </row>
    <row r="388" spans="2:65" s="1" customFormat="1" ht="32.450000000000003" customHeight="1" x14ac:dyDescent="0.2">
      <c r="B388" s="32"/>
      <c r="C388" s="184" t="s">
        <v>589</v>
      </c>
      <c r="D388" s="184" t="s">
        <v>129</v>
      </c>
      <c r="E388" s="185" t="s">
        <v>590</v>
      </c>
      <c r="F388" s="186" t="s">
        <v>591</v>
      </c>
      <c r="G388" s="187" t="s">
        <v>215</v>
      </c>
      <c r="H388" s="188">
        <v>1.9</v>
      </c>
      <c r="I388" s="189"/>
      <c r="J388" s="190">
        <f>ROUND(I388*H388,2)</f>
        <v>0</v>
      </c>
      <c r="K388" s="186" t="s">
        <v>133</v>
      </c>
      <c r="L388" s="36"/>
      <c r="M388" s="191" t="s">
        <v>1</v>
      </c>
      <c r="N388" s="192" t="s">
        <v>41</v>
      </c>
      <c r="O388" s="64"/>
      <c r="P388" s="193">
        <f>O388*H388</f>
        <v>0</v>
      </c>
      <c r="Q388" s="193">
        <v>3.8000000000000002E-4</v>
      </c>
      <c r="R388" s="193">
        <f>Q388*H388</f>
        <v>7.2199999999999999E-4</v>
      </c>
      <c r="S388" s="193">
        <v>0</v>
      </c>
      <c r="T388" s="194">
        <f>S388*H388</f>
        <v>0</v>
      </c>
      <c r="AR388" s="195" t="s">
        <v>225</v>
      </c>
      <c r="AT388" s="195" t="s">
        <v>129</v>
      </c>
      <c r="AU388" s="195" t="s">
        <v>83</v>
      </c>
      <c r="AY388" s="15" t="s">
        <v>127</v>
      </c>
      <c r="BE388" s="196">
        <f>IF(N388="základní",J388,0)</f>
        <v>0</v>
      </c>
      <c r="BF388" s="196">
        <f>IF(N388="snížená",J388,0)</f>
        <v>0</v>
      </c>
      <c r="BG388" s="196">
        <f>IF(N388="zákl. přenesená",J388,0)</f>
        <v>0</v>
      </c>
      <c r="BH388" s="196">
        <f>IF(N388="sníž. přenesená",J388,0)</f>
        <v>0</v>
      </c>
      <c r="BI388" s="196">
        <f>IF(N388="nulová",J388,0)</f>
        <v>0</v>
      </c>
      <c r="BJ388" s="15" t="s">
        <v>81</v>
      </c>
      <c r="BK388" s="196">
        <f>ROUND(I388*H388,2)</f>
        <v>0</v>
      </c>
      <c r="BL388" s="15" t="s">
        <v>225</v>
      </c>
      <c r="BM388" s="195" t="s">
        <v>592</v>
      </c>
    </row>
    <row r="389" spans="2:65" s="1" customFormat="1" ht="19.5" x14ac:dyDescent="0.2">
      <c r="B389" s="32"/>
      <c r="C389" s="33"/>
      <c r="D389" s="197" t="s">
        <v>136</v>
      </c>
      <c r="E389" s="33"/>
      <c r="F389" s="198" t="s">
        <v>593</v>
      </c>
      <c r="G389" s="33"/>
      <c r="H389" s="33"/>
      <c r="I389" s="103"/>
      <c r="J389" s="33"/>
      <c r="K389" s="33"/>
      <c r="L389" s="36"/>
      <c r="M389" s="199"/>
      <c r="N389" s="64"/>
      <c r="O389" s="64"/>
      <c r="P389" s="64"/>
      <c r="Q389" s="64"/>
      <c r="R389" s="64"/>
      <c r="S389" s="64"/>
      <c r="T389" s="65"/>
      <c r="AT389" s="15" t="s">
        <v>136</v>
      </c>
      <c r="AU389" s="15" t="s">
        <v>83</v>
      </c>
    </row>
    <row r="390" spans="2:65" s="12" customFormat="1" ht="11.25" x14ac:dyDescent="0.2">
      <c r="B390" s="200"/>
      <c r="C390" s="201"/>
      <c r="D390" s="197" t="s">
        <v>138</v>
      </c>
      <c r="E390" s="202" t="s">
        <v>1</v>
      </c>
      <c r="F390" s="203" t="s">
        <v>594</v>
      </c>
      <c r="G390" s="201"/>
      <c r="H390" s="204">
        <v>1.9</v>
      </c>
      <c r="I390" s="205"/>
      <c r="J390" s="201"/>
      <c r="K390" s="201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138</v>
      </c>
      <c r="AU390" s="210" t="s">
        <v>83</v>
      </c>
      <c r="AV390" s="12" t="s">
        <v>83</v>
      </c>
      <c r="AW390" s="12" t="s">
        <v>31</v>
      </c>
      <c r="AX390" s="12" t="s">
        <v>81</v>
      </c>
      <c r="AY390" s="210" t="s">
        <v>127</v>
      </c>
    </row>
    <row r="391" spans="2:65" s="1" customFormat="1" ht="21.6" customHeight="1" x14ac:dyDescent="0.2">
      <c r="B391" s="32"/>
      <c r="C391" s="184" t="s">
        <v>595</v>
      </c>
      <c r="D391" s="184" t="s">
        <v>129</v>
      </c>
      <c r="E391" s="185" t="s">
        <v>596</v>
      </c>
      <c r="F391" s="186" t="s">
        <v>597</v>
      </c>
      <c r="G391" s="187" t="s">
        <v>132</v>
      </c>
      <c r="H391" s="188">
        <v>1.8480000000000001</v>
      </c>
      <c r="I391" s="189"/>
      <c r="J391" s="190">
        <f>ROUND(I391*H391,2)</f>
        <v>0</v>
      </c>
      <c r="K391" s="186" t="s">
        <v>133</v>
      </c>
      <c r="L391" s="36"/>
      <c r="M391" s="191" t="s">
        <v>1</v>
      </c>
      <c r="N391" s="192" t="s">
        <v>41</v>
      </c>
      <c r="O391" s="64"/>
      <c r="P391" s="193">
        <f>O391*H391</f>
        <v>0</v>
      </c>
      <c r="Q391" s="193">
        <v>0</v>
      </c>
      <c r="R391" s="193">
        <f>Q391*H391</f>
        <v>0</v>
      </c>
      <c r="S391" s="193">
        <v>0</v>
      </c>
      <c r="T391" s="194">
        <f>S391*H391</f>
        <v>0</v>
      </c>
      <c r="AR391" s="195" t="s">
        <v>225</v>
      </c>
      <c r="AT391" s="195" t="s">
        <v>129</v>
      </c>
      <c r="AU391" s="195" t="s">
        <v>83</v>
      </c>
      <c r="AY391" s="15" t="s">
        <v>127</v>
      </c>
      <c r="BE391" s="196">
        <f>IF(N391="základní",J391,0)</f>
        <v>0</v>
      </c>
      <c r="BF391" s="196">
        <f>IF(N391="snížená",J391,0)</f>
        <v>0</v>
      </c>
      <c r="BG391" s="196">
        <f>IF(N391="zákl. přenesená",J391,0)</f>
        <v>0</v>
      </c>
      <c r="BH391" s="196">
        <f>IF(N391="sníž. přenesená",J391,0)</f>
        <v>0</v>
      </c>
      <c r="BI391" s="196">
        <f>IF(N391="nulová",J391,0)</f>
        <v>0</v>
      </c>
      <c r="BJ391" s="15" t="s">
        <v>81</v>
      </c>
      <c r="BK391" s="196">
        <f>ROUND(I391*H391,2)</f>
        <v>0</v>
      </c>
      <c r="BL391" s="15" t="s">
        <v>225</v>
      </c>
      <c r="BM391" s="195" t="s">
        <v>598</v>
      </c>
    </row>
    <row r="392" spans="2:65" s="1" customFormat="1" ht="19.5" x14ac:dyDescent="0.2">
      <c r="B392" s="32"/>
      <c r="C392" s="33"/>
      <c r="D392" s="197" t="s">
        <v>136</v>
      </c>
      <c r="E392" s="33"/>
      <c r="F392" s="198" t="s">
        <v>599</v>
      </c>
      <c r="G392" s="33"/>
      <c r="H392" s="33"/>
      <c r="I392" s="103"/>
      <c r="J392" s="33"/>
      <c r="K392" s="33"/>
      <c r="L392" s="36"/>
      <c r="M392" s="199"/>
      <c r="N392" s="64"/>
      <c r="O392" s="64"/>
      <c r="P392" s="64"/>
      <c r="Q392" s="64"/>
      <c r="R392" s="64"/>
      <c r="S392" s="64"/>
      <c r="T392" s="65"/>
      <c r="AT392" s="15" t="s">
        <v>136</v>
      </c>
      <c r="AU392" s="15" t="s">
        <v>83</v>
      </c>
    </row>
    <row r="393" spans="2:65" s="12" customFormat="1" ht="11.25" x14ac:dyDescent="0.2">
      <c r="B393" s="200"/>
      <c r="C393" s="201"/>
      <c r="D393" s="197" t="s">
        <v>138</v>
      </c>
      <c r="E393" s="202" t="s">
        <v>1</v>
      </c>
      <c r="F393" s="203" t="s">
        <v>600</v>
      </c>
      <c r="G393" s="201"/>
      <c r="H393" s="204">
        <v>1.8480000000000001</v>
      </c>
      <c r="I393" s="205"/>
      <c r="J393" s="201"/>
      <c r="K393" s="201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138</v>
      </c>
      <c r="AU393" s="210" t="s">
        <v>83</v>
      </c>
      <c r="AV393" s="12" t="s">
        <v>83</v>
      </c>
      <c r="AW393" s="12" t="s">
        <v>31</v>
      </c>
      <c r="AX393" s="12" t="s">
        <v>81</v>
      </c>
      <c r="AY393" s="210" t="s">
        <v>127</v>
      </c>
    </row>
    <row r="394" spans="2:65" s="1" customFormat="1" ht="32.450000000000003" customHeight="1" x14ac:dyDescent="0.2">
      <c r="B394" s="32"/>
      <c r="C394" s="222" t="s">
        <v>601</v>
      </c>
      <c r="D394" s="222" t="s">
        <v>185</v>
      </c>
      <c r="E394" s="223" t="s">
        <v>602</v>
      </c>
      <c r="F394" s="224" t="s">
        <v>603</v>
      </c>
      <c r="G394" s="225" t="s">
        <v>132</v>
      </c>
      <c r="H394" s="226">
        <v>2.125</v>
      </c>
      <c r="I394" s="227"/>
      <c r="J394" s="228">
        <f>ROUND(I394*H394,2)</f>
        <v>0</v>
      </c>
      <c r="K394" s="224" t="s">
        <v>133</v>
      </c>
      <c r="L394" s="229"/>
      <c r="M394" s="230" t="s">
        <v>1</v>
      </c>
      <c r="N394" s="231" t="s">
        <v>41</v>
      </c>
      <c r="O394" s="64"/>
      <c r="P394" s="193">
        <f>O394*H394</f>
        <v>0</v>
      </c>
      <c r="Q394" s="193">
        <v>2.9999999999999997E-4</v>
      </c>
      <c r="R394" s="193">
        <f>Q394*H394</f>
        <v>6.3749999999999994E-4</v>
      </c>
      <c r="S394" s="193">
        <v>0</v>
      </c>
      <c r="T394" s="194">
        <f>S394*H394</f>
        <v>0</v>
      </c>
      <c r="AR394" s="195" t="s">
        <v>315</v>
      </c>
      <c r="AT394" s="195" t="s">
        <v>185</v>
      </c>
      <c r="AU394" s="195" t="s">
        <v>83</v>
      </c>
      <c r="AY394" s="15" t="s">
        <v>127</v>
      </c>
      <c r="BE394" s="196">
        <f>IF(N394="základní",J394,0)</f>
        <v>0</v>
      </c>
      <c r="BF394" s="196">
        <f>IF(N394="snížená",J394,0)</f>
        <v>0</v>
      </c>
      <c r="BG394" s="196">
        <f>IF(N394="zákl. přenesená",J394,0)</f>
        <v>0</v>
      </c>
      <c r="BH394" s="196">
        <f>IF(N394="sníž. přenesená",J394,0)</f>
        <v>0</v>
      </c>
      <c r="BI394" s="196">
        <f>IF(N394="nulová",J394,0)</f>
        <v>0</v>
      </c>
      <c r="BJ394" s="15" t="s">
        <v>81</v>
      </c>
      <c r="BK394" s="196">
        <f>ROUND(I394*H394,2)</f>
        <v>0</v>
      </c>
      <c r="BL394" s="15" t="s">
        <v>225</v>
      </c>
      <c r="BM394" s="195" t="s">
        <v>604</v>
      </c>
    </row>
    <row r="395" spans="2:65" s="1" customFormat="1" ht="19.5" x14ac:dyDescent="0.2">
      <c r="B395" s="32"/>
      <c r="C395" s="33"/>
      <c r="D395" s="197" t="s">
        <v>136</v>
      </c>
      <c r="E395" s="33"/>
      <c r="F395" s="198" t="s">
        <v>603</v>
      </c>
      <c r="G395" s="33"/>
      <c r="H395" s="33"/>
      <c r="I395" s="103"/>
      <c r="J395" s="33"/>
      <c r="K395" s="33"/>
      <c r="L395" s="36"/>
      <c r="M395" s="199"/>
      <c r="N395" s="64"/>
      <c r="O395" s="64"/>
      <c r="P395" s="64"/>
      <c r="Q395" s="64"/>
      <c r="R395" s="64"/>
      <c r="S395" s="64"/>
      <c r="T395" s="65"/>
      <c r="AT395" s="15" t="s">
        <v>136</v>
      </c>
      <c r="AU395" s="15" t="s">
        <v>83</v>
      </c>
    </row>
    <row r="396" spans="2:65" s="12" customFormat="1" ht="11.25" x14ac:dyDescent="0.2">
      <c r="B396" s="200"/>
      <c r="C396" s="201"/>
      <c r="D396" s="197" t="s">
        <v>138</v>
      </c>
      <c r="E396" s="201"/>
      <c r="F396" s="203" t="s">
        <v>557</v>
      </c>
      <c r="G396" s="201"/>
      <c r="H396" s="204">
        <v>2.125</v>
      </c>
      <c r="I396" s="205"/>
      <c r="J396" s="201"/>
      <c r="K396" s="201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138</v>
      </c>
      <c r="AU396" s="210" t="s">
        <v>83</v>
      </c>
      <c r="AV396" s="12" t="s">
        <v>83</v>
      </c>
      <c r="AW396" s="12" t="s">
        <v>4</v>
      </c>
      <c r="AX396" s="12" t="s">
        <v>81</v>
      </c>
      <c r="AY396" s="210" t="s">
        <v>127</v>
      </c>
    </row>
    <row r="397" spans="2:65" s="11" customFormat="1" ht="22.9" customHeight="1" x14ac:dyDescent="0.2">
      <c r="B397" s="168"/>
      <c r="C397" s="169"/>
      <c r="D397" s="170" t="s">
        <v>75</v>
      </c>
      <c r="E397" s="182" t="s">
        <v>605</v>
      </c>
      <c r="F397" s="182" t="s">
        <v>606</v>
      </c>
      <c r="G397" s="169"/>
      <c r="H397" s="169"/>
      <c r="I397" s="172"/>
      <c r="J397" s="183">
        <f>BK397</f>
        <v>0</v>
      </c>
      <c r="K397" s="169"/>
      <c r="L397" s="174"/>
      <c r="M397" s="175"/>
      <c r="N397" s="176"/>
      <c r="O397" s="176"/>
      <c r="P397" s="177">
        <f>SUM(P398:P401)</f>
        <v>0</v>
      </c>
      <c r="Q397" s="176"/>
      <c r="R397" s="177">
        <f>SUM(R398:R401)</f>
        <v>1.328E-2</v>
      </c>
      <c r="S397" s="176"/>
      <c r="T397" s="178">
        <f>SUM(T398:T401)</f>
        <v>0</v>
      </c>
      <c r="AR397" s="179" t="s">
        <v>83</v>
      </c>
      <c r="AT397" s="180" t="s">
        <v>75</v>
      </c>
      <c r="AU397" s="180" t="s">
        <v>81</v>
      </c>
      <c r="AY397" s="179" t="s">
        <v>127</v>
      </c>
      <c r="BK397" s="181">
        <f>SUM(BK398:BK401)</f>
        <v>0</v>
      </c>
    </row>
    <row r="398" spans="2:65" s="1" customFormat="1" ht="21.6" customHeight="1" x14ac:dyDescent="0.2">
      <c r="B398" s="32"/>
      <c r="C398" s="184" t="s">
        <v>607</v>
      </c>
      <c r="D398" s="184" t="s">
        <v>129</v>
      </c>
      <c r="E398" s="185" t="s">
        <v>608</v>
      </c>
      <c r="F398" s="186" t="s">
        <v>609</v>
      </c>
      <c r="G398" s="187" t="s">
        <v>215</v>
      </c>
      <c r="H398" s="188">
        <v>4</v>
      </c>
      <c r="I398" s="189"/>
      <c r="J398" s="190">
        <f>ROUND(I398*H398,2)</f>
        <v>0</v>
      </c>
      <c r="K398" s="186" t="s">
        <v>133</v>
      </c>
      <c r="L398" s="36"/>
      <c r="M398" s="191" t="s">
        <v>1</v>
      </c>
      <c r="N398" s="192" t="s">
        <v>41</v>
      </c>
      <c r="O398" s="64"/>
      <c r="P398" s="193">
        <f>O398*H398</f>
        <v>0</v>
      </c>
      <c r="Q398" s="193">
        <v>2.2200000000000002E-3</v>
      </c>
      <c r="R398" s="193">
        <f>Q398*H398</f>
        <v>8.8800000000000007E-3</v>
      </c>
      <c r="S398" s="193">
        <v>0</v>
      </c>
      <c r="T398" s="194">
        <f>S398*H398</f>
        <v>0</v>
      </c>
      <c r="AR398" s="195" t="s">
        <v>225</v>
      </c>
      <c r="AT398" s="195" t="s">
        <v>129</v>
      </c>
      <c r="AU398" s="195" t="s">
        <v>83</v>
      </c>
      <c r="AY398" s="15" t="s">
        <v>127</v>
      </c>
      <c r="BE398" s="196">
        <f>IF(N398="základní",J398,0)</f>
        <v>0</v>
      </c>
      <c r="BF398" s="196">
        <f>IF(N398="snížená",J398,0)</f>
        <v>0</v>
      </c>
      <c r="BG398" s="196">
        <f>IF(N398="zákl. přenesená",J398,0)</f>
        <v>0</v>
      </c>
      <c r="BH398" s="196">
        <f>IF(N398="sníž. přenesená",J398,0)</f>
        <v>0</v>
      </c>
      <c r="BI398" s="196">
        <f>IF(N398="nulová",J398,0)</f>
        <v>0</v>
      </c>
      <c r="BJ398" s="15" t="s">
        <v>81</v>
      </c>
      <c r="BK398" s="196">
        <f>ROUND(I398*H398,2)</f>
        <v>0</v>
      </c>
      <c r="BL398" s="15" t="s">
        <v>225</v>
      </c>
      <c r="BM398" s="195" t="s">
        <v>610</v>
      </c>
    </row>
    <row r="399" spans="2:65" s="1" customFormat="1" ht="11.25" x14ac:dyDescent="0.2">
      <c r="B399" s="32"/>
      <c r="C399" s="33"/>
      <c r="D399" s="197" t="s">
        <v>136</v>
      </c>
      <c r="E399" s="33"/>
      <c r="F399" s="198" t="s">
        <v>611</v>
      </c>
      <c r="G399" s="33"/>
      <c r="H399" s="33"/>
      <c r="I399" s="103"/>
      <c r="J399" s="33"/>
      <c r="K399" s="33"/>
      <c r="L399" s="36"/>
      <c r="M399" s="199"/>
      <c r="N399" s="64"/>
      <c r="O399" s="64"/>
      <c r="P399" s="64"/>
      <c r="Q399" s="64"/>
      <c r="R399" s="64"/>
      <c r="S399" s="64"/>
      <c r="T399" s="65"/>
      <c r="AT399" s="15" t="s">
        <v>136</v>
      </c>
      <c r="AU399" s="15" t="s">
        <v>83</v>
      </c>
    </row>
    <row r="400" spans="2:65" s="1" customFormat="1" ht="32.450000000000003" customHeight="1" x14ac:dyDescent="0.2">
      <c r="B400" s="32"/>
      <c r="C400" s="184" t="s">
        <v>612</v>
      </c>
      <c r="D400" s="184" t="s">
        <v>129</v>
      </c>
      <c r="E400" s="185" t="s">
        <v>613</v>
      </c>
      <c r="F400" s="186" t="s">
        <v>614</v>
      </c>
      <c r="G400" s="187" t="s">
        <v>221</v>
      </c>
      <c r="H400" s="188">
        <v>4</v>
      </c>
      <c r="I400" s="189"/>
      <c r="J400" s="190">
        <f>ROUND(I400*H400,2)</f>
        <v>0</v>
      </c>
      <c r="K400" s="186" t="s">
        <v>133</v>
      </c>
      <c r="L400" s="36"/>
      <c r="M400" s="191" t="s">
        <v>1</v>
      </c>
      <c r="N400" s="192" t="s">
        <v>41</v>
      </c>
      <c r="O400" s="64"/>
      <c r="P400" s="193">
        <f>O400*H400</f>
        <v>0</v>
      </c>
      <c r="Q400" s="193">
        <v>1.1000000000000001E-3</v>
      </c>
      <c r="R400" s="193">
        <f>Q400*H400</f>
        <v>4.4000000000000003E-3</v>
      </c>
      <c r="S400" s="193">
        <v>0</v>
      </c>
      <c r="T400" s="194">
        <f>S400*H400</f>
        <v>0</v>
      </c>
      <c r="AR400" s="195" t="s">
        <v>225</v>
      </c>
      <c r="AT400" s="195" t="s">
        <v>129</v>
      </c>
      <c r="AU400" s="195" t="s">
        <v>83</v>
      </c>
      <c r="AY400" s="15" t="s">
        <v>127</v>
      </c>
      <c r="BE400" s="196">
        <f>IF(N400="základní",J400,0)</f>
        <v>0</v>
      </c>
      <c r="BF400" s="196">
        <f>IF(N400="snížená",J400,0)</f>
        <v>0</v>
      </c>
      <c r="BG400" s="196">
        <f>IF(N400="zákl. přenesená",J400,0)</f>
        <v>0</v>
      </c>
      <c r="BH400" s="196">
        <f>IF(N400="sníž. přenesená",J400,0)</f>
        <v>0</v>
      </c>
      <c r="BI400" s="196">
        <f>IF(N400="nulová",J400,0)</f>
        <v>0</v>
      </c>
      <c r="BJ400" s="15" t="s">
        <v>81</v>
      </c>
      <c r="BK400" s="196">
        <f>ROUND(I400*H400,2)</f>
        <v>0</v>
      </c>
      <c r="BL400" s="15" t="s">
        <v>225</v>
      </c>
      <c r="BM400" s="195" t="s">
        <v>615</v>
      </c>
    </row>
    <row r="401" spans="2:65" s="1" customFormat="1" ht="19.5" x14ac:dyDescent="0.2">
      <c r="B401" s="32"/>
      <c r="C401" s="33"/>
      <c r="D401" s="197" t="s">
        <v>136</v>
      </c>
      <c r="E401" s="33"/>
      <c r="F401" s="198" t="s">
        <v>616</v>
      </c>
      <c r="G401" s="33"/>
      <c r="H401" s="33"/>
      <c r="I401" s="103"/>
      <c r="J401" s="33"/>
      <c r="K401" s="33"/>
      <c r="L401" s="36"/>
      <c r="M401" s="199"/>
      <c r="N401" s="64"/>
      <c r="O401" s="64"/>
      <c r="P401" s="64"/>
      <c r="Q401" s="64"/>
      <c r="R401" s="64"/>
      <c r="S401" s="64"/>
      <c r="T401" s="65"/>
      <c r="AT401" s="15" t="s">
        <v>136</v>
      </c>
      <c r="AU401" s="15" t="s">
        <v>83</v>
      </c>
    </row>
    <row r="402" spans="2:65" s="11" customFormat="1" ht="22.9" customHeight="1" x14ac:dyDescent="0.2">
      <c r="B402" s="168"/>
      <c r="C402" s="169"/>
      <c r="D402" s="170" t="s">
        <v>75</v>
      </c>
      <c r="E402" s="182" t="s">
        <v>617</v>
      </c>
      <c r="F402" s="182" t="s">
        <v>618</v>
      </c>
      <c r="G402" s="169"/>
      <c r="H402" s="169"/>
      <c r="I402" s="172"/>
      <c r="J402" s="183">
        <f>BK402</f>
        <v>0</v>
      </c>
      <c r="K402" s="169"/>
      <c r="L402" s="174"/>
      <c r="M402" s="175"/>
      <c r="N402" s="176"/>
      <c r="O402" s="176"/>
      <c r="P402" s="177">
        <f>SUM(P403:P404)</f>
        <v>0</v>
      </c>
      <c r="Q402" s="176"/>
      <c r="R402" s="177">
        <f>SUM(R403:R404)</f>
        <v>0</v>
      </c>
      <c r="S402" s="176"/>
      <c r="T402" s="178">
        <f>SUM(T403:T404)</f>
        <v>5.0400000000000002E-3</v>
      </c>
      <c r="AR402" s="179" t="s">
        <v>83</v>
      </c>
      <c r="AT402" s="180" t="s">
        <v>75</v>
      </c>
      <c r="AU402" s="180" t="s">
        <v>81</v>
      </c>
      <c r="AY402" s="179" t="s">
        <v>127</v>
      </c>
      <c r="BK402" s="181">
        <f>SUM(BK403:BK404)</f>
        <v>0</v>
      </c>
    </row>
    <row r="403" spans="2:65" s="1" customFormat="1" ht="21.6" customHeight="1" x14ac:dyDescent="0.2">
      <c r="B403" s="32"/>
      <c r="C403" s="184" t="s">
        <v>619</v>
      </c>
      <c r="D403" s="184" t="s">
        <v>129</v>
      </c>
      <c r="E403" s="185" t="s">
        <v>620</v>
      </c>
      <c r="F403" s="186" t="s">
        <v>621</v>
      </c>
      <c r="G403" s="187" t="s">
        <v>221</v>
      </c>
      <c r="H403" s="188">
        <v>24</v>
      </c>
      <c r="I403" s="189"/>
      <c r="J403" s="190">
        <f>ROUND(I403*H403,2)</f>
        <v>0</v>
      </c>
      <c r="K403" s="186" t="s">
        <v>133</v>
      </c>
      <c r="L403" s="36"/>
      <c r="M403" s="191" t="s">
        <v>1</v>
      </c>
      <c r="N403" s="192" t="s">
        <v>41</v>
      </c>
      <c r="O403" s="64"/>
      <c r="P403" s="193">
        <f>O403*H403</f>
        <v>0</v>
      </c>
      <c r="Q403" s="193">
        <v>0</v>
      </c>
      <c r="R403" s="193">
        <f>Q403*H403</f>
        <v>0</v>
      </c>
      <c r="S403" s="193">
        <v>2.1000000000000001E-4</v>
      </c>
      <c r="T403" s="194">
        <f>S403*H403</f>
        <v>5.0400000000000002E-3</v>
      </c>
      <c r="AR403" s="195" t="s">
        <v>225</v>
      </c>
      <c r="AT403" s="195" t="s">
        <v>129</v>
      </c>
      <c r="AU403" s="195" t="s">
        <v>83</v>
      </c>
      <c r="AY403" s="15" t="s">
        <v>127</v>
      </c>
      <c r="BE403" s="196">
        <f>IF(N403="základní",J403,0)</f>
        <v>0</v>
      </c>
      <c r="BF403" s="196">
        <f>IF(N403="snížená",J403,0)</f>
        <v>0</v>
      </c>
      <c r="BG403" s="196">
        <f>IF(N403="zákl. přenesená",J403,0)</f>
        <v>0</v>
      </c>
      <c r="BH403" s="196">
        <f>IF(N403="sníž. přenesená",J403,0)</f>
        <v>0</v>
      </c>
      <c r="BI403" s="196">
        <f>IF(N403="nulová",J403,0)</f>
        <v>0</v>
      </c>
      <c r="BJ403" s="15" t="s">
        <v>81</v>
      </c>
      <c r="BK403" s="196">
        <f>ROUND(I403*H403,2)</f>
        <v>0</v>
      </c>
      <c r="BL403" s="15" t="s">
        <v>225</v>
      </c>
      <c r="BM403" s="195" t="s">
        <v>622</v>
      </c>
    </row>
    <row r="404" spans="2:65" s="1" customFormat="1" ht="19.5" x14ac:dyDescent="0.2">
      <c r="B404" s="32"/>
      <c r="C404" s="33"/>
      <c r="D404" s="197" t="s">
        <v>136</v>
      </c>
      <c r="E404" s="33"/>
      <c r="F404" s="198" t="s">
        <v>623</v>
      </c>
      <c r="G404" s="33"/>
      <c r="H404" s="33"/>
      <c r="I404" s="103"/>
      <c r="J404" s="33"/>
      <c r="K404" s="33"/>
      <c r="L404" s="36"/>
      <c r="M404" s="199"/>
      <c r="N404" s="64"/>
      <c r="O404" s="64"/>
      <c r="P404" s="64"/>
      <c r="Q404" s="64"/>
      <c r="R404" s="64"/>
      <c r="S404" s="64"/>
      <c r="T404" s="65"/>
      <c r="AT404" s="15" t="s">
        <v>136</v>
      </c>
      <c r="AU404" s="15" t="s">
        <v>83</v>
      </c>
    </row>
    <row r="405" spans="2:65" s="11" customFormat="1" ht="22.9" customHeight="1" x14ac:dyDescent="0.2">
      <c r="B405" s="168"/>
      <c r="C405" s="169"/>
      <c r="D405" s="170" t="s">
        <v>75</v>
      </c>
      <c r="E405" s="182" t="s">
        <v>624</v>
      </c>
      <c r="F405" s="182" t="s">
        <v>625</v>
      </c>
      <c r="G405" s="169"/>
      <c r="H405" s="169"/>
      <c r="I405" s="172"/>
      <c r="J405" s="183">
        <f>BK405</f>
        <v>0</v>
      </c>
      <c r="K405" s="169"/>
      <c r="L405" s="174"/>
      <c r="M405" s="175"/>
      <c r="N405" s="176"/>
      <c r="O405" s="176"/>
      <c r="P405" s="177">
        <f>SUM(P406:P445)</f>
        <v>0</v>
      </c>
      <c r="Q405" s="176"/>
      <c r="R405" s="177">
        <f>SUM(R406:R445)</f>
        <v>0.4042289</v>
      </c>
      <c r="S405" s="176"/>
      <c r="T405" s="178">
        <f>SUM(T406:T445)</f>
        <v>0.3634579</v>
      </c>
      <c r="AR405" s="179" t="s">
        <v>83</v>
      </c>
      <c r="AT405" s="180" t="s">
        <v>75</v>
      </c>
      <c r="AU405" s="180" t="s">
        <v>81</v>
      </c>
      <c r="AY405" s="179" t="s">
        <v>127</v>
      </c>
      <c r="BK405" s="181">
        <f>SUM(BK406:BK445)</f>
        <v>0</v>
      </c>
    </row>
    <row r="406" spans="2:65" s="1" customFormat="1" ht="21.6" customHeight="1" x14ac:dyDescent="0.2">
      <c r="B406" s="32"/>
      <c r="C406" s="184" t="s">
        <v>626</v>
      </c>
      <c r="D406" s="184" t="s">
        <v>129</v>
      </c>
      <c r="E406" s="185" t="s">
        <v>627</v>
      </c>
      <c r="F406" s="186" t="s">
        <v>628</v>
      </c>
      <c r="G406" s="187" t="s">
        <v>215</v>
      </c>
      <c r="H406" s="188">
        <v>3.14</v>
      </c>
      <c r="I406" s="189"/>
      <c r="J406" s="190">
        <f>ROUND(I406*H406,2)</f>
        <v>0</v>
      </c>
      <c r="K406" s="186" t="s">
        <v>133</v>
      </c>
      <c r="L406" s="36"/>
      <c r="M406" s="191" t="s">
        <v>1</v>
      </c>
      <c r="N406" s="192" t="s">
        <v>41</v>
      </c>
      <c r="O406" s="64"/>
      <c r="P406" s="193">
        <f>O406*H406</f>
        <v>0</v>
      </c>
      <c r="Q406" s="193">
        <v>0</v>
      </c>
      <c r="R406" s="193">
        <f>Q406*H406</f>
        <v>0</v>
      </c>
      <c r="S406" s="193">
        <v>1.7700000000000001E-3</v>
      </c>
      <c r="T406" s="194">
        <f>S406*H406</f>
        <v>5.5578000000000008E-3</v>
      </c>
      <c r="AR406" s="195" t="s">
        <v>225</v>
      </c>
      <c r="AT406" s="195" t="s">
        <v>129</v>
      </c>
      <c r="AU406" s="195" t="s">
        <v>83</v>
      </c>
      <c r="AY406" s="15" t="s">
        <v>127</v>
      </c>
      <c r="BE406" s="196">
        <f>IF(N406="základní",J406,0)</f>
        <v>0</v>
      </c>
      <c r="BF406" s="196">
        <f>IF(N406="snížená",J406,0)</f>
        <v>0</v>
      </c>
      <c r="BG406" s="196">
        <f>IF(N406="zákl. přenesená",J406,0)</f>
        <v>0</v>
      </c>
      <c r="BH406" s="196">
        <f>IF(N406="sníž. přenesená",J406,0)</f>
        <v>0</v>
      </c>
      <c r="BI406" s="196">
        <f>IF(N406="nulová",J406,0)</f>
        <v>0</v>
      </c>
      <c r="BJ406" s="15" t="s">
        <v>81</v>
      </c>
      <c r="BK406" s="196">
        <f>ROUND(I406*H406,2)</f>
        <v>0</v>
      </c>
      <c r="BL406" s="15" t="s">
        <v>225</v>
      </c>
      <c r="BM406" s="195" t="s">
        <v>629</v>
      </c>
    </row>
    <row r="407" spans="2:65" s="1" customFormat="1" ht="19.5" x14ac:dyDescent="0.2">
      <c r="B407" s="32"/>
      <c r="C407" s="33"/>
      <c r="D407" s="197" t="s">
        <v>136</v>
      </c>
      <c r="E407" s="33"/>
      <c r="F407" s="198" t="s">
        <v>630</v>
      </c>
      <c r="G407" s="33"/>
      <c r="H407" s="33"/>
      <c r="I407" s="103"/>
      <c r="J407" s="33"/>
      <c r="K407" s="33"/>
      <c r="L407" s="36"/>
      <c r="M407" s="199"/>
      <c r="N407" s="64"/>
      <c r="O407" s="64"/>
      <c r="P407" s="64"/>
      <c r="Q407" s="64"/>
      <c r="R407" s="64"/>
      <c r="S407" s="64"/>
      <c r="T407" s="65"/>
      <c r="AT407" s="15" t="s">
        <v>136</v>
      </c>
      <c r="AU407" s="15" t="s">
        <v>83</v>
      </c>
    </row>
    <row r="408" spans="2:65" s="1" customFormat="1" ht="14.45" customHeight="1" x14ac:dyDescent="0.2">
      <c r="B408" s="32"/>
      <c r="C408" s="184" t="s">
        <v>631</v>
      </c>
      <c r="D408" s="184" t="s">
        <v>129</v>
      </c>
      <c r="E408" s="185" t="s">
        <v>632</v>
      </c>
      <c r="F408" s="186" t="s">
        <v>633</v>
      </c>
      <c r="G408" s="187" t="s">
        <v>215</v>
      </c>
      <c r="H408" s="188">
        <v>42.35</v>
      </c>
      <c r="I408" s="189"/>
      <c r="J408" s="190">
        <f>ROUND(I408*H408,2)</f>
        <v>0</v>
      </c>
      <c r="K408" s="186" t="s">
        <v>133</v>
      </c>
      <c r="L408" s="36"/>
      <c r="M408" s="191" t="s">
        <v>1</v>
      </c>
      <c r="N408" s="192" t="s">
        <v>41</v>
      </c>
      <c r="O408" s="64"/>
      <c r="P408" s="193">
        <f>O408*H408</f>
        <v>0</v>
      </c>
      <c r="Q408" s="193">
        <v>0</v>
      </c>
      <c r="R408" s="193">
        <f>Q408*H408</f>
        <v>0</v>
      </c>
      <c r="S408" s="193">
        <v>1.67E-3</v>
      </c>
      <c r="T408" s="194">
        <f>S408*H408</f>
        <v>7.072450000000001E-2</v>
      </c>
      <c r="AR408" s="195" t="s">
        <v>225</v>
      </c>
      <c r="AT408" s="195" t="s">
        <v>129</v>
      </c>
      <c r="AU408" s="195" t="s">
        <v>83</v>
      </c>
      <c r="AY408" s="15" t="s">
        <v>127</v>
      </c>
      <c r="BE408" s="196">
        <f>IF(N408="základní",J408,0)</f>
        <v>0</v>
      </c>
      <c r="BF408" s="196">
        <f>IF(N408="snížená",J408,0)</f>
        <v>0</v>
      </c>
      <c r="BG408" s="196">
        <f>IF(N408="zákl. přenesená",J408,0)</f>
        <v>0</v>
      </c>
      <c r="BH408" s="196">
        <f>IF(N408="sníž. přenesená",J408,0)</f>
        <v>0</v>
      </c>
      <c r="BI408" s="196">
        <f>IF(N408="nulová",J408,0)</f>
        <v>0</v>
      </c>
      <c r="BJ408" s="15" t="s">
        <v>81</v>
      </c>
      <c r="BK408" s="196">
        <f>ROUND(I408*H408,2)</f>
        <v>0</v>
      </c>
      <c r="BL408" s="15" t="s">
        <v>225</v>
      </c>
      <c r="BM408" s="195" t="s">
        <v>634</v>
      </c>
    </row>
    <row r="409" spans="2:65" s="1" customFormat="1" ht="19.5" x14ac:dyDescent="0.2">
      <c r="B409" s="32"/>
      <c r="C409" s="33"/>
      <c r="D409" s="197" t="s">
        <v>136</v>
      </c>
      <c r="E409" s="33"/>
      <c r="F409" s="198" t="s">
        <v>635</v>
      </c>
      <c r="G409" s="33"/>
      <c r="H409" s="33"/>
      <c r="I409" s="103"/>
      <c r="J409" s="33"/>
      <c r="K409" s="33"/>
      <c r="L409" s="36"/>
      <c r="M409" s="199"/>
      <c r="N409" s="64"/>
      <c r="O409" s="64"/>
      <c r="P409" s="64"/>
      <c r="Q409" s="64"/>
      <c r="R409" s="64"/>
      <c r="S409" s="64"/>
      <c r="T409" s="65"/>
      <c r="AT409" s="15" t="s">
        <v>136</v>
      </c>
      <c r="AU409" s="15" t="s">
        <v>83</v>
      </c>
    </row>
    <row r="410" spans="2:65" s="12" customFormat="1" ht="11.25" x14ac:dyDescent="0.2">
      <c r="B410" s="200"/>
      <c r="C410" s="201"/>
      <c r="D410" s="197" t="s">
        <v>138</v>
      </c>
      <c r="E410" s="202" t="s">
        <v>1</v>
      </c>
      <c r="F410" s="203" t="s">
        <v>636</v>
      </c>
      <c r="G410" s="201"/>
      <c r="H410" s="204">
        <v>42.35</v>
      </c>
      <c r="I410" s="205"/>
      <c r="J410" s="201"/>
      <c r="K410" s="201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138</v>
      </c>
      <c r="AU410" s="210" t="s">
        <v>83</v>
      </c>
      <c r="AV410" s="12" t="s">
        <v>83</v>
      </c>
      <c r="AW410" s="12" t="s">
        <v>31</v>
      </c>
      <c r="AX410" s="12" t="s">
        <v>81</v>
      </c>
      <c r="AY410" s="210" t="s">
        <v>127</v>
      </c>
    </row>
    <row r="411" spans="2:65" s="1" customFormat="1" ht="21.6" customHeight="1" x14ac:dyDescent="0.2">
      <c r="B411" s="32"/>
      <c r="C411" s="184" t="s">
        <v>637</v>
      </c>
      <c r="D411" s="184" t="s">
        <v>129</v>
      </c>
      <c r="E411" s="185" t="s">
        <v>638</v>
      </c>
      <c r="F411" s="186" t="s">
        <v>639</v>
      </c>
      <c r="G411" s="187" t="s">
        <v>215</v>
      </c>
      <c r="H411" s="188">
        <v>70.12</v>
      </c>
      <c r="I411" s="189"/>
      <c r="J411" s="190">
        <f>ROUND(I411*H411,2)</f>
        <v>0</v>
      </c>
      <c r="K411" s="186" t="s">
        <v>133</v>
      </c>
      <c r="L411" s="36"/>
      <c r="M411" s="191" t="s">
        <v>1</v>
      </c>
      <c r="N411" s="192" t="s">
        <v>41</v>
      </c>
      <c r="O411" s="64"/>
      <c r="P411" s="193">
        <f>O411*H411</f>
        <v>0</v>
      </c>
      <c r="Q411" s="193">
        <v>0</v>
      </c>
      <c r="R411" s="193">
        <f>Q411*H411</f>
        <v>0</v>
      </c>
      <c r="S411" s="193">
        <v>2.2300000000000002E-3</v>
      </c>
      <c r="T411" s="194">
        <f>S411*H411</f>
        <v>0.15636760000000002</v>
      </c>
      <c r="AR411" s="195" t="s">
        <v>225</v>
      </c>
      <c r="AT411" s="195" t="s">
        <v>129</v>
      </c>
      <c r="AU411" s="195" t="s">
        <v>83</v>
      </c>
      <c r="AY411" s="15" t="s">
        <v>127</v>
      </c>
      <c r="BE411" s="196">
        <f>IF(N411="základní",J411,0)</f>
        <v>0</v>
      </c>
      <c r="BF411" s="196">
        <f>IF(N411="snížená",J411,0)</f>
        <v>0</v>
      </c>
      <c r="BG411" s="196">
        <f>IF(N411="zákl. přenesená",J411,0)</f>
        <v>0</v>
      </c>
      <c r="BH411" s="196">
        <f>IF(N411="sníž. přenesená",J411,0)</f>
        <v>0</v>
      </c>
      <c r="BI411" s="196">
        <f>IF(N411="nulová",J411,0)</f>
        <v>0</v>
      </c>
      <c r="BJ411" s="15" t="s">
        <v>81</v>
      </c>
      <c r="BK411" s="196">
        <f>ROUND(I411*H411,2)</f>
        <v>0</v>
      </c>
      <c r="BL411" s="15" t="s">
        <v>225</v>
      </c>
      <c r="BM411" s="195" t="s">
        <v>640</v>
      </c>
    </row>
    <row r="412" spans="2:65" s="1" customFormat="1" ht="19.5" x14ac:dyDescent="0.2">
      <c r="B412" s="32"/>
      <c r="C412" s="33"/>
      <c r="D412" s="197" t="s">
        <v>136</v>
      </c>
      <c r="E412" s="33"/>
      <c r="F412" s="198" t="s">
        <v>641</v>
      </c>
      <c r="G412" s="33"/>
      <c r="H412" s="33"/>
      <c r="I412" s="103"/>
      <c r="J412" s="33"/>
      <c r="K412" s="33"/>
      <c r="L412" s="36"/>
      <c r="M412" s="199"/>
      <c r="N412" s="64"/>
      <c r="O412" s="64"/>
      <c r="P412" s="64"/>
      <c r="Q412" s="64"/>
      <c r="R412" s="64"/>
      <c r="S412" s="64"/>
      <c r="T412" s="65"/>
      <c r="AT412" s="15" t="s">
        <v>136</v>
      </c>
      <c r="AU412" s="15" t="s">
        <v>83</v>
      </c>
    </row>
    <row r="413" spans="2:65" s="12" customFormat="1" ht="11.25" x14ac:dyDescent="0.2">
      <c r="B413" s="200"/>
      <c r="C413" s="201"/>
      <c r="D413" s="197" t="s">
        <v>138</v>
      </c>
      <c r="E413" s="202" t="s">
        <v>1</v>
      </c>
      <c r="F413" s="203" t="s">
        <v>642</v>
      </c>
      <c r="G413" s="201"/>
      <c r="H413" s="204">
        <v>70.12</v>
      </c>
      <c r="I413" s="205"/>
      <c r="J413" s="201"/>
      <c r="K413" s="201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138</v>
      </c>
      <c r="AU413" s="210" t="s">
        <v>83</v>
      </c>
      <c r="AV413" s="12" t="s">
        <v>83</v>
      </c>
      <c r="AW413" s="12" t="s">
        <v>31</v>
      </c>
      <c r="AX413" s="12" t="s">
        <v>81</v>
      </c>
      <c r="AY413" s="210" t="s">
        <v>127</v>
      </c>
    </row>
    <row r="414" spans="2:65" s="1" customFormat="1" ht="14.45" customHeight="1" x14ac:dyDescent="0.2">
      <c r="B414" s="32"/>
      <c r="C414" s="184" t="s">
        <v>643</v>
      </c>
      <c r="D414" s="184" t="s">
        <v>129</v>
      </c>
      <c r="E414" s="185" t="s">
        <v>644</v>
      </c>
      <c r="F414" s="186" t="s">
        <v>645</v>
      </c>
      <c r="G414" s="187" t="s">
        <v>215</v>
      </c>
      <c r="H414" s="188">
        <v>33.200000000000003</v>
      </c>
      <c r="I414" s="189"/>
      <c r="J414" s="190">
        <f>ROUND(I414*H414,2)</f>
        <v>0</v>
      </c>
      <c r="K414" s="186" t="s">
        <v>133</v>
      </c>
      <c r="L414" s="36"/>
      <c r="M414" s="191" t="s">
        <v>1</v>
      </c>
      <c r="N414" s="192" t="s">
        <v>41</v>
      </c>
      <c r="O414" s="64"/>
      <c r="P414" s="193">
        <f>O414*H414</f>
        <v>0</v>
      </c>
      <c r="Q414" s="193">
        <v>0</v>
      </c>
      <c r="R414" s="193">
        <f>Q414*H414</f>
        <v>0</v>
      </c>
      <c r="S414" s="193">
        <v>3.9399999999999999E-3</v>
      </c>
      <c r="T414" s="194">
        <f>S414*H414</f>
        <v>0.13080800000000001</v>
      </c>
      <c r="AR414" s="195" t="s">
        <v>225</v>
      </c>
      <c r="AT414" s="195" t="s">
        <v>129</v>
      </c>
      <c r="AU414" s="195" t="s">
        <v>83</v>
      </c>
      <c r="AY414" s="15" t="s">
        <v>127</v>
      </c>
      <c r="BE414" s="196">
        <f>IF(N414="základní",J414,0)</f>
        <v>0</v>
      </c>
      <c r="BF414" s="196">
        <f>IF(N414="snížená",J414,0)</f>
        <v>0</v>
      </c>
      <c r="BG414" s="196">
        <f>IF(N414="zákl. přenesená",J414,0)</f>
        <v>0</v>
      </c>
      <c r="BH414" s="196">
        <f>IF(N414="sníž. přenesená",J414,0)</f>
        <v>0</v>
      </c>
      <c r="BI414" s="196">
        <f>IF(N414="nulová",J414,0)</f>
        <v>0</v>
      </c>
      <c r="BJ414" s="15" t="s">
        <v>81</v>
      </c>
      <c r="BK414" s="196">
        <f>ROUND(I414*H414,2)</f>
        <v>0</v>
      </c>
      <c r="BL414" s="15" t="s">
        <v>225</v>
      </c>
      <c r="BM414" s="195" t="s">
        <v>646</v>
      </c>
    </row>
    <row r="415" spans="2:65" s="1" customFormat="1" ht="11.25" x14ac:dyDescent="0.2">
      <c r="B415" s="32"/>
      <c r="C415" s="33"/>
      <c r="D415" s="197" t="s">
        <v>136</v>
      </c>
      <c r="E415" s="33"/>
      <c r="F415" s="198" t="s">
        <v>647</v>
      </c>
      <c r="G415" s="33"/>
      <c r="H415" s="33"/>
      <c r="I415" s="103"/>
      <c r="J415" s="33"/>
      <c r="K415" s="33"/>
      <c r="L415" s="36"/>
      <c r="M415" s="199"/>
      <c r="N415" s="64"/>
      <c r="O415" s="64"/>
      <c r="P415" s="64"/>
      <c r="Q415" s="64"/>
      <c r="R415" s="64"/>
      <c r="S415" s="64"/>
      <c r="T415" s="65"/>
      <c r="AT415" s="15" t="s">
        <v>136</v>
      </c>
      <c r="AU415" s="15" t="s">
        <v>83</v>
      </c>
    </row>
    <row r="416" spans="2:65" s="1" customFormat="1" ht="32.450000000000003" customHeight="1" x14ac:dyDescent="0.2">
      <c r="B416" s="32"/>
      <c r="C416" s="184" t="s">
        <v>648</v>
      </c>
      <c r="D416" s="184" t="s">
        <v>129</v>
      </c>
      <c r="E416" s="185" t="s">
        <v>649</v>
      </c>
      <c r="F416" s="186" t="s">
        <v>650</v>
      </c>
      <c r="G416" s="187" t="s">
        <v>215</v>
      </c>
      <c r="H416" s="188">
        <v>36.049999999999997</v>
      </c>
      <c r="I416" s="189"/>
      <c r="J416" s="190">
        <f>ROUND(I416*H416,2)</f>
        <v>0</v>
      </c>
      <c r="K416" s="186" t="s">
        <v>133</v>
      </c>
      <c r="L416" s="36"/>
      <c r="M416" s="191" t="s">
        <v>1</v>
      </c>
      <c r="N416" s="192" t="s">
        <v>41</v>
      </c>
      <c r="O416" s="64"/>
      <c r="P416" s="193">
        <f>O416*H416</f>
        <v>0</v>
      </c>
      <c r="Q416" s="193">
        <v>3.15E-3</v>
      </c>
      <c r="R416" s="193">
        <f>Q416*H416</f>
        <v>0.11355749999999999</v>
      </c>
      <c r="S416" s="193">
        <v>0</v>
      </c>
      <c r="T416" s="194">
        <f>S416*H416</f>
        <v>0</v>
      </c>
      <c r="AR416" s="195" t="s">
        <v>225</v>
      </c>
      <c r="AT416" s="195" t="s">
        <v>129</v>
      </c>
      <c r="AU416" s="195" t="s">
        <v>83</v>
      </c>
      <c r="AY416" s="15" t="s">
        <v>127</v>
      </c>
      <c r="BE416" s="196">
        <f>IF(N416="základní",J416,0)</f>
        <v>0</v>
      </c>
      <c r="BF416" s="196">
        <f>IF(N416="snížená",J416,0)</f>
        <v>0</v>
      </c>
      <c r="BG416" s="196">
        <f>IF(N416="zákl. přenesená",J416,0)</f>
        <v>0</v>
      </c>
      <c r="BH416" s="196">
        <f>IF(N416="sníž. přenesená",J416,0)</f>
        <v>0</v>
      </c>
      <c r="BI416" s="196">
        <f>IF(N416="nulová",J416,0)</f>
        <v>0</v>
      </c>
      <c r="BJ416" s="15" t="s">
        <v>81</v>
      </c>
      <c r="BK416" s="196">
        <f>ROUND(I416*H416,2)</f>
        <v>0</v>
      </c>
      <c r="BL416" s="15" t="s">
        <v>225</v>
      </c>
      <c r="BM416" s="195" t="s">
        <v>651</v>
      </c>
    </row>
    <row r="417" spans="2:65" s="1" customFormat="1" ht="19.5" x14ac:dyDescent="0.2">
      <c r="B417" s="32"/>
      <c r="C417" s="33"/>
      <c r="D417" s="197" t="s">
        <v>136</v>
      </c>
      <c r="E417" s="33"/>
      <c r="F417" s="198" t="s">
        <v>652</v>
      </c>
      <c r="G417" s="33"/>
      <c r="H417" s="33"/>
      <c r="I417" s="103"/>
      <c r="J417" s="33"/>
      <c r="K417" s="33"/>
      <c r="L417" s="36"/>
      <c r="M417" s="199"/>
      <c r="N417" s="64"/>
      <c r="O417" s="64"/>
      <c r="P417" s="64"/>
      <c r="Q417" s="64"/>
      <c r="R417" s="64"/>
      <c r="S417" s="64"/>
      <c r="T417" s="65"/>
      <c r="AT417" s="15" t="s">
        <v>136</v>
      </c>
      <c r="AU417" s="15" t="s">
        <v>83</v>
      </c>
    </row>
    <row r="418" spans="2:65" s="12" customFormat="1" ht="11.25" x14ac:dyDescent="0.2">
      <c r="B418" s="200"/>
      <c r="C418" s="201"/>
      <c r="D418" s="197" t="s">
        <v>138</v>
      </c>
      <c r="E418" s="202" t="s">
        <v>1</v>
      </c>
      <c r="F418" s="203" t="s">
        <v>653</v>
      </c>
      <c r="G418" s="201"/>
      <c r="H418" s="204">
        <v>1.5</v>
      </c>
      <c r="I418" s="205"/>
      <c r="J418" s="201"/>
      <c r="K418" s="201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138</v>
      </c>
      <c r="AU418" s="210" t="s">
        <v>83</v>
      </c>
      <c r="AV418" s="12" t="s">
        <v>83</v>
      </c>
      <c r="AW418" s="12" t="s">
        <v>31</v>
      </c>
      <c r="AX418" s="12" t="s">
        <v>76</v>
      </c>
      <c r="AY418" s="210" t="s">
        <v>127</v>
      </c>
    </row>
    <row r="419" spans="2:65" s="12" customFormat="1" ht="11.25" x14ac:dyDescent="0.2">
      <c r="B419" s="200"/>
      <c r="C419" s="201"/>
      <c r="D419" s="197" t="s">
        <v>138</v>
      </c>
      <c r="E419" s="202" t="s">
        <v>1</v>
      </c>
      <c r="F419" s="203" t="s">
        <v>654</v>
      </c>
      <c r="G419" s="201"/>
      <c r="H419" s="204">
        <v>12.95</v>
      </c>
      <c r="I419" s="205"/>
      <c r="J419" s="201"/>
      <c r="K419" s="201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138</v>
      </c>
      <c r="AU419" s="210" t="s">
        <v>83</v>
      </c>
      <c r="AV419" s="12" t="s">
        <v>83</v>
      </c>
      <c r="AW419" s="12" t="s">
        <v>31</v>
      </c>
      <c r="AX419" s="12" t="s">
        <v>76</v>
      </c>
      <c r="AY419" s="210" t="s">
        <v>127</v>
      </c>
    </row>
    <row r="420" spans="2:65" s="12" customFormat="1" ht="11.25" x14ac:dyDescent="0.2">
      <c r="B420" s="200"/>
      <c r="C420" s="201"/>
      <c r="D420" s="197" t="s">
        <v>138</v>
      </c>
      <c r="E420" s="202" t="s">
        <v>1</v>
      </c>
      <c r="F420" s="203" t="s">
        <v>655</v>
      </c>
      <c r="G420" s="201"/>
      <c r="H420" s="204">
        <v>4.95</v>
      </c>
      <c r="I420" s="205"/>
      <c r="J420" s="201"/>
      <c r="K420" s="201"/>
      <c r="L420" s="206"/>
      <c r="M420" s="207"/>
      <c r="N420" s="208"/>
      <c r="O420" s="208"/>
      <c r="P420" s="208"/>
      <c r="Q420" s="208"/>
      <c r="R420" s="208"/>
      <c r="S420" s="208"/>
      <c r="T420" s="209"/>
      <c r="AT420" s="210" t="s">
        <v>138</v>
      </c>
      <c r="AU420" s="210" t="s">
        <v>83</v>
      </c>
      <c r="AV420" s="12" t="s">
        <v>83</v>
      </c>
      <c r="AW420" s="12" t="s">
        <v>31</v>
      </c>
      <c r="AX420" s="12" t="s">
        <v>76</v>
      </c>
      <c r="AY420" s="210" t="s">
        <v>127</v>
      </c>
    </row>
    <row r="421" spans="2:65" s="12" customFormat="1" ht="11.25" x14ac:dyDescent="0.2">
      <c r="B421" s="200"/>
      <c r="C421" s="201"/>
      <c r="D421" s="197" t="s">
        <v>138</v>
      </c>
      <c r="E421" s="202" t="s">
        <v>1</v>
      </c>
      <c r="F421" s="203" t="s">
        <v>656</v>
      </c>
      <c r="G421" s="201"/>
      <c r="H421" s="204">
        <v>3.9</v>
      </c>
      <c r="I421" s="205"/>
      <c r="J421" s="201"/>
      <c r="K421" s="201"/>
      <c r="L421" s="206"/>
      <c r="M421" s="207"/>
      <c r="N421" s="208"/>
      <c r="O421" s="208"/>
      <c r="P421" s="208"/>
      <c r="Q421" s="208"/>
      <c r="R421" s="208"/>
      <c r="S421" s="208"/>
      <c r="T421" s="209"/>
      <c r="AT421" s="210" t="s">
        <v>138</v>
      </c>
      <c r="AU421" s="210" t="s">
        <v>83</v>
      </c>
      <c r="AV421" s="12" t="s">
        <v>83</v>
      </c>
      <c r="AW421" s="12" t="s">
        <v>31</v>
      </c>
      <c r="AX421" s="12" t="s">
        <v>76</v>
      </c>
      <c r="AY421" s="210" t="s">
        <v>127</v>
      </c>
    </row>
    <row r="422" spans="2:65" s="12" customFormat="1" ht="11.25" x14ac:dyDescent="0.2">
      <c r="B422" s="200"/>
      <c r="C422" s="201"/>
      <c r="D422" s="197" t="s">
        <v>138</v>
      </c>
      <c r="E422" s="202" t="s">
        <v>1</v>
      </c>
      <c r="F422" s="203" t="s">
        <v>657</v>
      </c>
      <c r="G422" s="201"/>
      <c r="H422" s="204">
        <v>3.5</v>
      </c>
      <c r="I422" s="205"/>
      <c r="J422" s="201"/>
      <c r="K422" s="201"/>
      <c r="L422" s="206"/>
      <c r="M422" s="207"/>
      <c r="N422" s="208"/>
      <c r="O422" s="208"/>
      <c r="P422" s="208"/>
      <c r="Q422" s="208"/>
      <c r="R422" s="208"/>
      <c r="S422" s="208"/>
      <c r="T422" s="209"/>
      <c r="AT422" s="210" t="s">
        <v>138</v>
      </c>
      <c r="AU422" s="210" t="s">
        <v>83</v>
      </c>
      <c r="AV422" s="12" t="s">
        <v>83</v>
      </c>
      <c r="AW422" s="12" t="s">
        <v>31</v>
      </c>
      <c r="AX422" s="12" t="s">
        <v>76</v>
      </c>
      <c r="AY422" s="210" t="s">
        <v>127</v>
      </c>
    </row>
    <row r="423" spans="2:65" s="12" customFormat="1" ht="11.25" x14ac:dyDescent="0.2">
      <c r="B423" s="200"/>
      <c r="C423" s="201"/>
      <c r="D423" s="197" t="s">
        <v>138</v>
      </c>
      <c r="E423" s="202" t="s">
        <v>1</v>
      </c>
      <c r="F423" s="203" t="s">
        <v>658</v>
      </c>
      <c r="G423" s="201"/>
      <c r="H423" s="204">
        <v>9.25</v>
      </c>
      <c r="I423" s="205"/>
      <c r="J423" s="201"/>
      <c r="K423" s="201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138</v>
      </c>
      <c r="AU423" s="210" t="s">
        <v>83</v>
      </c>
      <c r="AV423" s="12" t="s">
        <v>83</v>
      </c>
      <c r="AW423" s="12" t="s">
        <v>31</v>
      </c>
      <c r="AX423" s="12" t="s">
        <v>76</v>
      </c>
      <c r="AY423" s="210" t="s">
        <v>127</v>
      </c>
    </row>
    <row r="424" spans="2:65" s="13" customFormat="1" ht="11.25" x14ac:dyDescent="0.2">
      <c r="B424" s="211"/>
      <c r="C424" s="212"/>
      <c r="D424" s="197" t="s">
        <v>138</v>
      </c>
      <c r="E424" s="213" t="s">
        <v>1</v>
      </c>
      <c r="F424" s="214" t="s">
        <v>154</v>
      </c>
      <c r="G424" s="212"/>
      <c r="H424" s="215">
        <v>36.049999999999997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138</v>
      </c>
      <c r="AU424" s="221" t="s">
        <v>83</v>
      </c>
      <c r="AV424" s="13" t="s">
        <v>134</v>
      </c>
      <c r="AW424" s="13" t="s">
        <v>31</v>
      </c>
      <c r="AX424" s="13" t="s">
        <v>81</v>
      </c>
      <c r="AY424" s="221" t="s">
        <v>127</v>
      </c>
    </row>
    <row r="425" spans="2:65" s="1" customFormat="1" ht="32.450000000000003" customHeight="1" x14ac:dyDescent="0.2">
      <c r="B425" s="32"/>
      <c r="C425" s="184" t="s">
        <v>659</v>
      </c>
      <c r="D425" s="184" t="s">
        <v>129</v>
      </c>
      <c r="E425" s="185" t="s">
        <v>660</v>
      </c>
      <c r="F425" s="186" t="s">
        <v>661</v>
      </c>
      <c r="G425" s="187" t="s">
        <v>215</v>
      </c>
      <c r="H425" s="188">
        <v>6.3</v>
      </c>
      <c r="I425" s="189"/>
      <c r="J425" s="190">
        <f>ROUND(I425*H425,2)</f>
        <v>0</v>
      </c>
      <c r="K425" s="186" t="s">
        <v>133</v>
      </c>
      <c r="L425" s="36"/>
      <c r="M425" s="191" t="s">
        <v>1</v>
      </c>
      <c r="N425" s="192" t="s">
        <v>41</v>
      </c>
      <c r="O425" s="64"/>
      <c r="P425" s="193">
        <f>O425*H425</f>
        <v>0</v>
      </c>
      <c r="Q425" s="193">
        <v>3.8600000000000001E-3</v>
      </c>
      <c r="R425" s="193">
        <f>Q425*H425</f>
        <v>2.4317999999999999E-2</v>
      </c>
      <c r="S425" s="193">
        <v>0</v>
      </c>
      <c r="T425" s="194">
        <f>S425*H425</f>
        <v>0</v>
      </c>
      <c r="AR425" s="195" t="s">
        <v>225</v>
      </c>
      <c r="AT425" s="195" t="s">
        <v>129</v>
      </c>
      <c r="AU425" s="195" t="s">
        <v>83</v>
      </c>
      <c r="AY425" s="15" t="s">
        <v>127</v>
      </c>
      <c r="BE425" s="196">
        <f>IF(N425="základní",J425,0)</f>
        <v>0</v>
      </c>
      <c r="BF425" s="196">
        <f>IF(N425="snížená",J425,0)</f>
        <v>0</v>
      </c>
      <c r="BG425" s="196">
        <f>IF(N425="zákl. přenesená",J425,0)</f>
        <v>0</v>
      </c>
      <c r="BH425" s="196">
        <f>IF(N425="sníž. přenesená",J425,0)</f>
        <v>0</v>
      </c>
      <c r="BI425" s="196">
        <f>IF(N425="nulová",J425,0)</f>
        <v>0</v>
      </c>
      <c r="BJ425" s="15" t="s">
        <v>81</v>
      </c>
      <c r="BK425" s="196">
        <f>ROUND(I425*H425,2)</f>
        <v>0</v>
      </c>
      <c r="BL425" s="15" t="s">
        <v>225</v>
      </c>
      <c r="BM425" s="195" t="s">
        <v>662</v>
      </c>
    </row>
    <row r="426" spans="2:65" s="1" customFormat="1" ht="29.25" x14ac:dyDescent="0.2">
      <c r="B426" s="32"/>
      <c r="C426" s="33"/>
      <c r="D426" s="197" t="s">
        <v>136</v>
      </c>
      <c r="E426" s="33"/>
      <c r="F426" s="198" t="s">
        <v>663</v>
      </c>
      <c r="G426" s="33"/>
      <c r="H426" s="33"/>
      <c r="I426" s="103"/>
      <c r="J426" s="33"/>
      <c r="K426" s="33"/>
      <c r="L426" s="36"/>
      <c r="M426" s="199"/>
      <c r="N426" s="64"/>
      <c r="O426" s="64"/>
      <c r="P426" s="64"/>
      <c r="Q426" s="64"/>
      <c r="R426" s="64"/>
      <c r="S426" s="64"/>
      <c r="T426" s="65"/>
      <c r="AT426" s="15" t="s">
        <v>136</v>
      </c>
      <c r="AU426" s="15" t="s">
        <v>83</v>
      </c>
    </row>
    <row r="427" spans="2:65" s="12" customFormat="1" ht="11.25" x14ac:dyDescent="0.2">
      <c r="B427" s="200"/>
      <c r="C427" s="201"/>
      <c r="D427" s="197" t="s">
        <v>138</v>
      </c>
      <c r="E427" s="202" t="s">
        <v>1</v>
      </c>
      <c r="F427" s="203" t="s">
        <v>664</v>
      </c>
      <c r="G427" s="201"/>
      <c r="H427" s="204">
        <v>3.3</v>
      </c>
      <c r="I427" s="205"/>
      <c r="J427" s="201"/>
      <c r="K427" s="201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138</v>
      </c>
      <c r="AU427" s="210" t="s">
        <v>83</v>
      </c>
      <c r="AV427" s="12" t="s">
        <v>83</v>
      </c>
      <c r="AW427" s="12" t="s">
        <v>31</v>
      </c>
      <c r="AX427" s="12" t="s">
        <v>76</v>
      </c>
      <c r="AY427" s="210" t="s">
        <v>127</v>
      </c>
    </row>
    <row r="428" spans="2:65" s="12" customFormat="1" ht="11.25" x14ac:dyDescent="0.2">
      <c r="B428" s="200"/>
      <c r="C428" s="201"/>
      <c r="D428" s="197" t="s">
        <v>138</v>
      </c>
      <c r="E428" s="202" t="s">
        <v>1</v>
      </c>
      <c r="F428" s="203" t="s">
        <v>665</v>
      </c>
      <c r="G428" s="201"/>
      <c r="H428" s="204">
        <v>3</v>
      </c>
      <c r="I428" s="205"/>
      <c r="J428" s="201"/>
      <c r="K428" s="201"/>
      <c r="L428" s="206"/>
      <c r="M428" s="207"/>
      <c r="N428" s="208"/>
      <c r="O428" s="208"/>
      <c r="P428" s="208"/>
      <c r="Q428" s="208"/>
      <c r="R428" s="208"/>
      <c r="S428" s="208"/>
      <c r="T428" s="209"/>
      <c r="AT428" s="210" t="s">
        <v>138</v>
      </c>
      <c r="AU428" s="210" t="s">
        <v>83</v>
      </c>
      <c r="AV428" s="12" t="s">
        <v>83</v>
      </c>
      <c r="AW428" s="12" t="s">
        <v>31</v>
      </c>
      <c r="AX428" s="12" t="s">
        <v>76</v>
      </c>
      <c r="AY428" s="210" t="s">
        <v>127</v>
      </c>
    </row>
    <row r="429" spans="2:65" s="13" customFormat="1" ht="11.25" x14ac:dyDescent="0.2">
      <c r="B429" s="211"/>
      <c r="C429" s="212"/>
      <c r="D429" s="197" t="s">
        <v>138</v>
      </c>
      <c r="E429" s="213" t="s">
        <v>1</v>
      </c>
      <c r="F429" s="214" t="s">
        <v>154</v>
      </c>
      <c r="G429" s="212"/>
      <c r="H429" s="215">
        <v>6.3</v>
      </c>
      <c r="I429" s="216"/>
      <c r="J429" s="212"/>
      <c r="K429" s="212"/>
      <c r="L429" s="217"/>
      <c r="M429" s="218"/>
      <c r="N429" s="219"/>
      <c r="O429" s="219"/>
      <c r="P429" s="219"/>
      <c r="Q429" s="219"/>
      <c r="R429" s="219"/>
      <c r="S429" s="219"/>
      <c r="T429" s="220"/>
      <c r="AT429" s="221" t="s">
        <v>138</v>
      </c>
      <c r="AU429" s="221" t="s">
        <v>83</v>
      </c>
      <c r="AV429" s="13" t="s">
        <v>134</v>
      </c>
      <c r="AW429" s="13" t="s">
        <v>31</v>
      </c>
      <c r="AX429" s="13" t="s">
        <v>81</v>
      </c>
      <c r="AY429" s="221" t="s">
        <v>127</v>
      </c>
    </row>
    <row r="430" spans="2:65" s="1" customFormat="1" ht="21.6" customHeight="1" x14ac:dyDescent="0.2">
      <c r="B430" s="32"/>
      <c r="C430" s="184" t="s">
        <v>666</v>
      </c>
      <c r="D430" s="184" t="s">
        <v>129</v>
      </c>
      <c r="E430" s="185" t="s">
        <v>667</v>
      </c>
      <c r="F430" s="186" t="s">
        <v>668</v>
      </c>
      <c r="G430" s="187" t="s">
        <v>215</v>
      </c>
      <c r="H430" s="188">
        <v>57.02</v>
      </c>
      <c r="I430" s="189"/>
      <c r="J430" s="190">
        <f>ROUND(I430*H430,2)</f>
        <v>0</v>
      </c>
      <c r="K430" s="186" t="s">
        <v>133</v>
      </c>
      <c r="L430" s="36"/>
      <c r="M430" s="191" t="s">
        <v>1</v>
      </c>
      <c r="N430" s="192" t="s">
        <v>41</v>
      </c>
      <c r="O430" s="64"/>
      <c r="P430" s="193">
        <f>O430*H430</f>
        <v>0</v>
      </c>
      <c r="Q430" s="193">
        <v>2.5699999999999998E-3</v>
      </c>
      <c r="R430" s="193">
        <f>Q430*H430</f>
        <v>0.14654139999999999</v>
      </c>
      <c r="S430" s="193">
        <v>0</v>
      </c>
      <c r="T430" s="194">
        <f>S430*H430</f>
        <v>0</v>
      </c>
      <c r="AR430" s="195" t="s">
        <v>225</v>
      </c>
      <c r="AT430" s="195" t="s">
        <v>129</v>
      </c>
      <c r="AU430" s="195" t="s">
        <v>83</v>
      </c>
      <c r="AY430" s="15" t="s">
        <v>127</v>
      </c>
      <c r="BE430" s="196">
        <f>IF(N430="základní",J430,0)</f>
        <v>0</v>
      </c>
      <c r="BF430" s="196">
        <f>IF(N430="snížená",J430,0)</f>
        <v>0</v>
      </c>
      <c r="BG430" s="196">
        <f>IF(N430="zákl. přenesená",J430,0)</f>
        <v>0</v>
      </c>
      <c r="BH430" s="196">
        <f>IF(N430="sníž. přenesená",J430,0)</f>
        <v>0</v>
      </c>
      <c r="BI430" s="196">
        <f>IF(N430="nulová",J430,0)</f>
        <v>0</v>
      </c>
      <c r="BJ430" s="15" t="s">
        <v>81</v>
      </c>
      <c r="BK430" s="196">
        <f>ROUND(I430*H430,2)</f>
        <v>0</v>
      </c>
      <c r="BL430" s="15" t="s">
        <v>225</v>
      </c>
      <c r="BM430" s="195" t="s">
        <v>669</v>
      </c>
    </row>
    <row r="431" spans="2:65" s="1" customFormat="1" ht="29.25" x14ac:dyDescent="0.2">
      <c r="B431" s="32"/>
      <c r="C431" s="33"/>
      <c r="D431" s="197" t="s">
        <v>136</v>
      </c>
      <c r="E431" s="33"/>
      <c r="F431" s="198" t="s">
        <v>670</v>
      </c>
      <c r="G431" s="33"/>
      <c r="H431" s="33"/>
      <c r="I431" s="103"/>
      <c r="J431" s="33"/>
      <c r="K431" s="33"/>
      <c r="L431" s="36"/>
      <c r="M431" s="199"/>
      <c r="N431" s="64"/>
      <c r="O431" s="64"/>
      <c r="P431" s="64"/>
      <c r="Q431" s="64"/>
      <c r="R431" s="64"/>
      <c r="S431" s="64"/>
      <c r="T431" s="65"/>
      <c r="AT431" s="15" t="s">
        <v>136</v>
      </c>
      <c r="AU431" s="15" t="s">
        <v>83</v>
      </c>
    </row>
    <row r="432" spans="2:65" s="12" customFormat="1" ht="11.25" x14ac:dyDescent="0.2">
      <c r="B432" s="200"/>
      <c r="C432" s="201"/>
      <c r="D432" s="197" t="s">
        <v>138</v>
      </c>
      <c r="E432" s="202" t="s">
        <v>1</v>
      </c>
      <c r="F432" s="203" t="s">
        <v>671</v>
      </c>
      <c r="G432" s="201"/>
      <c r="H432" s="204">
        <v>4.4000000000000004</v>
      </c>
      <c r="I432" s="205"/>
      <c r="J432" s="201"/>
      <c r="K432" s="201"/>
      <c r="L432" s="206"/>
      <c r="M432" s="207"/>
      <c r="N432" s="208"/>
      <c r="O432" s="208"/>
      <c r="P432" s="208"/>
      <c r="Q432" s="208"/>
      <c r="R432" s="208"/>
      <c r="S432" s="208"/>
      <c r="T432" s="209"/>
      <c r="AT432" s="210" t="s">
        <v>138</v>
      </c>
      <c r="AU432" s="210" t="s">
        <v>83</v>
      </c>
      <c r="AV432" s="12" t="s">
        <v>83</v>
      </c>
      <c r="AW432" s="12" t="s">
        <v>31</v>
      </c>
      <c r="AX432" s="12" t="s">
        <v>76</v>
      </c>
      <c r="AY432" s="210" t="s">
        <v>127</v>
      </c>
    </row>
    <row r="433" spans="2:65" s="12" customFormat="1" ht="11.25" x14ac:dyDescent="0.2">
      <c r="B433" s="200"/>
      <c r="C433" s="201"/>
      <c r="D433" s="197" t="s">
        <v>138</v>
      </c>
      <c r="E433" s="202" t="s">
        <v>1</v>
      </c>
      <c r="F433" s="203" t="s">
        <v>672</v>
      </c>
      <c r="G433" s="201"/>
      <c r="H433" s="204">
        <v>52.62</v>
      </c>
      <c r="I433" s="205"/>
      <c r="J433" s="201"/>
      <c r="K433" s="201"/>
      <c r="L433" s="206"/>
      <c r="M433" s="207"/>
      <c r="N433" s="208"/>
      <c r="O433" s="208"/>
      <c r="P433" s="208"/>
      <c r="Q433" s="208"/>
      <c r="R433" s="208"/>
      <c r="S433" s="208"/>
      <c r="T433" s="209"/>
      <c r="AT433" s="210" t="s">
        <v>138</v>
      </c>
      <c r="AU433" s="210" t="s">
        <v>83</v>
      </c>
      <c r="AV433" s="12" t="s">
        <v>83</v>
      </c>
      <c r="AW433" s="12" t="s">
        <v>31</v>
      </c>
      <c r="AX433" s="12" t="s">
        <v>76</v>
      </c>
      <c r="AY433" s="210" t="s">
        <v>127</v>
      </c>
    </row>
    <row r="434" spans="2:65" s="13" customFormat="1" ht="11.25" x14ac:dyDescent="0.2">
      <c r="B434" s="211"/>
      <c r="C434" s="212"/>
      <c r="D434" s="197" t="s">
        <v>138</v>
      </c>
      <c r="E434" s="213" t="s">
        <v>1</v>
      </c>
      <c r="F434" s="214" t="s">
        <v>154</v>
      </c>
      <c r="G434" s="212"/>
      <c r="H434" s="215">
        <v>57.019999999999996</v>
      </c>
      <c r="I434" s="216"/>
      <c r="J434" s="212"/>
      <c r="K434" s="212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138</v>
      </c>
      <c r="AU434" s="221" t="s">
        <v>83</v>
      </c>
      <c r="AV434" s="13" t="s">
        <v>134</v>
      </c>
      <c r="AW434" s="13" t="s">
        <v>31</v>
      </c>
      <c r="AX434" s="13" t="s">
        <v>81</v>
      </c>
      <c r="AY434" s="221" t="s">
        <v>127</v>
      </c>
    </row>
    <row r="435" spans="2:65" s="1" customFormat="1" ht="21.6" customHeight="1" x14ac:dyDescent="0.2">
      <c r="B435" s="32"/>
      <c r="C435" s="184" t="s">
        <v>673</v>
      </c>
      <c r="D435" s="184" t="s">
        <v>129</v>
      </c>
      <c r="E435" s="185" t="s">
        <v>674</v>
      </c>
      <c r="F435" s="186" t="s">
        <v>675</v>
      </c>
      <c r="G435" s="187" t="s">
        <v>215</v>
      </c>
      <c r="H435" s="188">
        <v>6.5</v>
      </c>
      <c r="I435" s="189"/>
      <c r="J435" s="190">
        <f>ROUND(I435*H435,2)</f>
        <v>0</v>
      </c>
      <c r="K435" s="186" t="s">
        <v>133</v>
      </c>
      <c r="L435" s="36"/>
      <c r="M435" s="191" t="s">
        <v>1</v>
      </c>
      <c r="N435" s="192" t="s">
        <v>41</v>
      </c>
      <c r="O435" s="64"/>
      <c r="P435" s="193">
        <f>O435*H435</f>
        <v>0</v>
      </c>
      <c r="Q435" s="193">
        <v>3.1800000000000001E-3</v>
      </c>
      <c r="R435" s="193">
        <f>Q435*H435</f>
        <v>2.0670000000000001E-2</v>
      </c>
      <c r="S435" s="193">
        <v>0</v>
      </c>
      <c r="T435" s="194">
        <f>S435*H435</f>
        <v>0</v>
      </c>
      <c r="AR435" s="195" t="s">
        <v>225</v>
      </c>
      <c r="AT435" s="195" t="s">
        <v>129</v>
      </c>
      <c r="AU435" s="195" t="s">
        <v>83</v>
      </c>
      <c r="AY435" s="15" t="s">
        <v>127</v>
      </c>
      <c r="BE435" s="196">
        <f>IF(N435="základní",J435,0)</f>
        <v>0</v>
      </c>
      <c r="BF435" s="196">
        <f>IF(N435="snížená",J435,0)</f>
        <v>0</v>
      </c>
      <c r="BG435" s="196">
        <f>IF(N435="zákl. přenesená",J435,0)</f>
        <v>0</v>
      </c>
      <c r="BH435" s="196">
        <f>IF(N435="sníž. přenesená",J435,0)</f>
        <v>0</v>
      </c>
      <c r="BI435" s="196">
        <f>IF(N435="nulová",J435,0)</f>
        <v>0</v>
      </c>
      <c r="BJ435" s="15" t="s">
        <v>81</v>
      </c>
      <c r="BK435" s="196">
        <f>ROUND(I435*H435,2)</f>
        <v>0</v>
      </c>
      <c r="BL435" s="15" t="s">
        <v>225</v>
      </c>
      <c r="BM435" s="195" t="s">
        <v>676</v>
      </c>
    </row>
    <row r="436" spans="2:65" s="1" customFormat="1" ht="29.25" x14ac:dyDescent="0.2">
      <c r="B436" s="32"/>
      <c r="C436" s="33"/>
      <c r="D436" s="197" t="s">
        <v>136</v>
      </c>
      <c r="E436" s="33"/>
      <c r="F436" s="198" t="s">
        <v>677</v>
      </c>
      <c r="G436" s="33"/>
      <c r="H436" s="33"/>
      <c r="I436" s="103"/>
      <c r="J436" s="33"/>
      <c r="K436" s="33"/>
      <c r="L436" s="36"/>
      <c r="M436" s="199"/>
      <c r="N436" s="64"/>
      <c r="O436" s="64"/>
      <c r="P436" s="64"/>
      <c r="Q436" s="64"/>
      <c r="R436" s="64"/>
      <c r="S436" s="64"/>
      <c r="T436" s="65"/>
      <c r="AT436" s="15" t="s">
        <v>136</v>
      </c>
      <c r="AU436" s="15" t="s">
        <v>83</v>
      </c>
    </row>
    <row r="437" spans="2:65" s="12" customFormat="1" ht="11.25" x14ac:dyDescent="0.2">
      <c r="B437" s="200"/>
      <c r="C437" s="201"/>
      <c r="D437" s="197" t="s">
        <v>138</v>
      </c>
      <c r="E437" s="202" t="s">
        <v>1</v>
      </c>
      <c r="F437" s="203" t="s">
        <v>678</v>
      </c>
      <c r="G437" s="201"/>
      <c r="H437" s="204">
        <v>6.5</v>
      </c>
      <c r="I437" s="205"/>
      <c r="J437" s="201"/>
      <c r="K437" s="201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138</v>
      </c>
      <c r="AU437" s="210" t="s">
        <v>83</v>
      </c>
      <c r="AV437" s="12" t="s">
        <v>83</v>
      </c>
      <c r="AW437" s="12" t="s">
        <v>31</v>
      </c>
      <c r="AX437" s="12" t="s">
        <v>81</v>
      </c>
      <c r="AY437" s="210" t="s">
        <v>127</v>
      </c>
    </row>
    <row r="438" spans="2:65" s="1" customFormat="1" ht="32.450000000000003" customHeight="1" x14ac:dyDescent="0.2">
      <c r="B438" s="32"/>
      <c r="C438" s="184" t="s">
        <v>679</v>
      </c>
      <c r="D438" s="184" t="s">
        <v>129</v>
      </c>
      <c r="E438" s="185" t="s">
        <v>680</v>
      </c>
      <c r="F438" s="186" t="s">
        <v>681</v>
      </c>
      <c r="G438" s="187" t="s">
        <v>215</v>
      </c>
      <c r="H438" s="188">
        <v>6.6</v>
      </c>
      <c r="I438" s="189"/>
      <c r="J438" s="190">
        <f>ROUND(I438*H438,2)</f>
        <v>0</v>
      </c>
      <c r="K438" s="186" t="s">
        <v>133</v>
      </c>
      <c r="L438" s="36"/>
      <c r="M438" s="191" t="s">
        <v>1</v>
      </c>
      <c r="N438" s="192" t="s">
        <v>41</v>
      </c>
      <c r="O438" s="64"/>
      <c r="P438" s="193">
        <f>O438*H438</f>
        <v>0</v>
      </c>
      <c r="Q438" s="193">
        <v>3.15E-3</v>
      </c>
      <c r="R438" s="193">
        <f>Q438*H438</f>
        <v>2.0789999999999999E-2</v>
      </c>
      <c r="S438" s="193">
        <v>0</v>
      </c>
      <c r="T438" s="194">
        <f>S438*H438</f>
        <v>0</v>
      </c>
      <c r="AR438" s="195" t="s">
        <v>225</v>
      </c>
      <c r="AT438" s="195" t="s">
        <v>129</v>
      </c>
      <c r="AU438" s="195" t="s">
        <v>83</v>
      </c>
      <c r="AY438" s="15" t="s">
        <v>127</v>
      </c>
      <c r="BE438" s="196">
        <f>IF(N438="základní",J438,0)</f>
        <v>0</v>
      </c>
      <c r="BF438" s="196">
        <f>IF(N438="snížená",J438,0)</f>
        <v>0</v>
      </c>
      <c r="BG438" s="196">
        <f>IF(N438="zákl. přenesená",J438,0)</f>
        <v>0</v>
      </c>
      <c r="BH438" s="196">
        <f>IF(N438="sníž. přenesená",J438,0)</f>
        <v>0</v>
      </c>
      <c r="BI438" s="196">
        <f>IF(N438="nulová",J438,0)</f>
        <v>0</v>
      </c>
      <c r="BJ438" s="15" t="s">
        <v>81</v>
      </c>
      <c r="BK438" s="196">
        <f>ROUND(I438*H438,2)</f>
        <v>0</v>
      </c>
      <c r="BL438" s="15" t="s">
        <v>225</v>
      </c>
      <c r="BM438" s="195" t="s">
        <v>682</v>
      </c>
    </row>
    <row r="439" spans="2:65" s="1" customFormat="1" ht="29.25" x14ac:dyDescent="0.2">
      <c r="B439" s="32"/>
      <c r="C439" s="33"/>
      <c r="D439" s="197" t="s">
        <v>136</v>
      </c>
      <c r="E439" s="33"/>
      <c r="F439" s="198" t="s">
        <v>683</v>
      </c>
      <c r="G439" s="33"/>
      <c r="H439" s="33"/>
      <c r="I439" s="103"/>
      <c r="J439" s="33"/>
      <c r="K439" s="33"/>
      <c r="L439" s="36"/>
      <c r="M439" s="199"/>
      <c r="N439" s="64"/>
      <c r="O439" s="64"/>
      <c r="P439" s="64"/>
      <c r="Q439" s="64"/>
      <c r="R439" s="64"/>
      <c r="S439" s="64"/>
      <c r="T439" s="65"/>
      <c r="AT439" s="15" t="s">
        <v>136</v>
      </c>
      <c r="AU439" s="15" t="s">
        <v>83</v>
      </c>
    </row>
    <row r="440" spans="2:65" s="12" customFormat="1" ht="11.25" x14ac:dyDescent="0.2">
      <c r="B440" s="200"/>
      <c r="C440" s="201"/>
      <c r="D440" s="197" t="s">
        <v>138</v>
      </c>
      <c r="E440" s="202" t="s">
        <v>1</v>
      </c>
      <c r="F440" s="203" t="s">
        <v>684</v>
      </c>
      <c r="G440" s="201"/>
      <c r="H440" s="204">
        <v>6.6</v>
      </c>
      <c r="I440" s="205"/>
      <c r="J440" s="201"/>
      <c r="K440" s="201"/>
      <c r="L440" s="206"/>
      <c r="M440" s="207"/>
      <c r="N440" s="208"/>
      <c r="O440" s="208"/>
      <c r="P440" s="208"/>
      <c r="Q440" s="208"/>
      <c r="R440" s="208"/>
      <c r="S440" s="208"/>
      <c r="T440" s="209"/>
      <c r="AT440" s="210" t="s">
        <v>138</v>
      </c>
      <c r="AU440" s="210" t="s">
        <v>83</v>
      </c>
      <c r="AV440" s="12" t="s">
        <v>83</v>
      </c>
      <c r="AW440" s="12" t="s">
        <v>31</v>
      </c>
      <c r="AX440" s="12" t="s">
        <v>81</v>
      </c>
      <c r="AY440" s="210" t="s">
        <v>127</v>
      </c>
    </row>
    <row r="441" spans="2:65" s="1" customFormat="1" ht="32.450000000000003" customHeight="1" x14ac:dyDescent="0.2">
      <c r="B441" s="32"/>
      <c r="C441" s="184" t="s">
        <v>685</v>
      </c>
      <c r="D441" s="184" t="s">
        <v>129</v>
      </c>
      <c r="E441" s="185" t="s">
        <v>686</v>
      </c>
      <c r="F441" s="186" t="s">
        <v>687</v>
      </c>
      <c r="G441" s="187" t="s">
        <v>215</v>
      </c>
      <c r="H441" s="188">
        <v>33.200000000000003</v>
      </c>
      <c r="I441" s="189"/>
      <c r="J441" s="190">
        <f>ROUND(I441*H441,2)</f>
        <v>0</v>
      </c>
      <c r="K441" s="186" t="s">
        <v>133</v>
      </c>
      <c r="L441" s="36"/>
      <c r="M441" s="191" t="s">
        <v>1</v>
      </c>
      <c r="N441" s="192" t="s">
        <v>41</v>
      </c>
      <c r="O441" s="64"/>
      <c r="P441" s="193">
        <f>O441*H441</f>
        <v>0</v>
      </c>
      <c r="Q441" s="193">
        <v>2.3600000000000001E-3</v>
      </c>
      <c r="R441" s="193">
        <f>Q441*H441</f>
        <v>7.8352000000000005E-2</v>
      </c>
      <c r="S441" s="193">
        <v>0</v>
      </c>
      <c r="T441" s="194">
        <f>S441*H441</f>
        <v>0</v>
      </c>
      <c r="AR441" s="195" t="s">
        <v>225</v>
      </c>
      <c r="AT441" s="195" t="s">
        <v>129</v>
      </c>
      <c r="AU441" s="195" t="s">
        <v>83</v>
      </c>
      <c r="AY441" s="15" t="s">
        <v>127</v>
      </c>
      <c r="BE441" s="196">
        <f>IF(N441="základní",J441,0)</f>
        <v>0</v>
      </c>
      <c r="BF441" s="196">
        <f>IF(N441="snížená",J441,0)</f>
        <v>0</v>
      </c>
      <c r="BG441" s="196">
        <f>IF(N441="zákl. přenesená",J441,0)</f>
        <v>0</v>
      </c>
      <c r="BH441" s="196">
        <f>IF(N441="sníž. přenesená",J441,0)</f>
        <v>0</v>
      </c>
      <c r="BI441" s="196">
        <f>IF(N441="nulová",J441,0)</f>
        <v>0</v>
      </c>
      <c r="BJ441" s="15" t="s">
        <v>81</v>
      </c>
      <c r="BK441" s="196">
        <f>ROUND(I441*H441,2)</f>
        <v>0</v>
      </c>
      <c r="BL441" s="15" t="s">
        <v>225</v>
      </c>
      <c r="BM441" s="195" t="s">
        <v>688</v>
      </c>
    </row>
    <row r="442" spans="2:65" s="1" customFormat="1" ht="19.5" x14ac:dyDescent="0.2">
      <c r="B442" s="32"/>
      <c r="C442" s="33"/>
      <c r="D442" s="197" t="s">
        <v>136</v>
      </c>
      <c r="E442" s="33"/>
      <c r="F442" s="198" t="s">
        <v>689</v>
      </c>
      <c r="G442" s="33"/>
      <c r="H442" s="33"/>
      <c r="I442" s="103"/>
      <c r="J442" s="33"/>
      <c r="K442" s="33"/>
      <c r="L442" s="36"/>
      <c r="M442" s="199"/>
      <c r="N442" s="64"/>
      <c r="O442" s="64"/>
      <c r="P442" s="64"/>
      <c r="Q442" s="64"/>
      <c r="R442" s="64"/>
      <c r="S442" s="64"/>
      <c r="T442" s="65"/>
      <c r="AT442" s="15" t="s">
        <v>136</v>
      </c>
      <c r="AU442" s="15" t="s">
        <v>83</v>
      </c>
    </row>
    <row r="443" spans="2:65" s="12" customFormat="1" ht="11.25" x14ac:dyDescent="0.2">
      <c r="B443" s="200"/>
      <c r="C443" s="201"/>
      <c r="D443" s="197" t="s">
        <v>138</v>
      </c>
      <c r="E443" s="202" t="s">
        <v>1</v>
      </c>
      <c r="F443" s="203" t="s">
        <v>690</v>
      </c>
      <c r="G443" s="201"/>
      <c r="H443" s="204">
        <v>33.200000000000003</v>
      </c>
      <c r="I443" s="205"/>
      <c r="J443" s="201"/>
      <c r="K443" s="201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138</v>
      </c>
      <c r="AU443" s="210" t="s">
        <v>83</v>
      </c>
      <c r="AV443" s="12" t="s">
        <v>83</v>
      </c>
      <c r="AW443" s="12" t="s">
        <v>31</v>
      </c>
      <c r="AX443" s="12" t="s">
        <v>81</v>
      </c>
      <c r="AY443" s="210" t="s">
        <v>127</v>
      </c>
    </row>
    <row r="444" spans="2:65" s="1" customFormat="1" ht="21.6" customHeight="1" x14ac:dyDescent="0.2">
      <c r="B444" s="32"/>
      <c r="C444" s="184" t="s">
        <v>691</v>
      </c>
      <c r="D444" s="184" t="s">
        <v>129</v>
      </c>
      <c r="E444" s="185" t="s">
        <v>692</v>
      </c>
      <c r="F444" s="186" t="s">
        <v>693</v>
      </c>
      <c r="G444" s="187" t="s">
        <v>168</v>
      </c>
      <c r="H444" s="188">
        <v>0.40400000000000003</v>
      </c>
      <c r="I444" s="189"/>
      <c r="J444" s="190">
        <f>ROUND(I444*H444,2)</f>
        <v>0</v>
      </c>
      <c r="K444" s="186" t="s">
        <v>133</v>
      </c>
      <c r="L444" s="36"/>
      <c r="M444" s="191" t="s">
        <v>1</v>
      </c>
      <c r="N444" s="192" t="s">
        <v>41</v>
      </c>
      <c r="O444" s="64"/>
      <c r="P444" s="193">
        <f>O444*H444</f>
        <v>0</v>
      </c>
      <c r="Q444" s="193">
        <v>0</v>
      </c>
      <c r="R444" s="193">
        <f>Q444*H444</f>
        <v>0</v>
      </c>
      <c r="S444" s="193">
        <v>0</v>
      </c>
      <c r="T444" s="194">
        <f>S444*H444</f>
        <v>0</v>
      </c>
      <c r="AR444" s="195" t="s">
        <v>225</v>
      </c>
      <c r="AT444" s="195" t="s">
        <v>129</v>
      </c>
      <c r="AU444" s="195" t="s">
        <v>83</v>
      </c>
      <c r="AY444" s="15" t="s">
        <v>127</v>
      </c>
      <c r="BE444" s="196">
        <f>IF(N444="základní",J444,0)</f>
        <v>0</v>
      </c>
      <c r="BF444" s="196">
        <f>IF(N444="snížená",J444,0)</f>
        <v>0</v>
      </c>
      <c r="BG444" s="196">
        <f>IF(N444="zákl. přenesená",J444,0)</f>
        <v>0</v>
      </c>
      <c r="BH444" s="196">
        <f>IF(N444="sníž. přenesená",J444,0)</f>
        <v>0</v>
      </c>
      <c r="BI444" s="196">
        <f>IF(N444="nulová",J444,0)</f>
        <v>0</v>
      </c>
      <c r="BJ444" s="15" t="s">
        <v>81</v>
      </c>
      <c r="BK444" s="196">
        <f>ROUND(I444*H444,2)</f>
        <v>0</v>
      </c>
      <c r="BL444" s="15" t="s">
        <v>225</v>
      </c>
      <c r="BM444" s="195" t="s">
        <v>694</v>
      </c>
    </row>
    <row r="445" spans="2:65" s="1" customFormat="1" ht="29.25" x14ac:dyDescent="0.2">
      <c r="B445" s="32"/>
      <c r="C445" s="33"/>
      <c r="D445" s="197" t="s">
        <v>136</v>
      </c>
      <c r="E445" s="33"/>
      <c r="F445" s="198" t="s">
        <v>695</v>
      </c>
      <c r="G445" s="33"/>
      <c r="H445" s="33"/>
      <c r="I445" s="103"/>
      <c r="J445" s="33"/>
      <c r="K445" s="33"/>
      <c r="L445" s="36"/>
      <c r="M445" s="199"/>
      <c r="N445" s="64"/>
      <c r="O445" s="64"/>
      <c r="P445" s="64"/>
      <c r="Q445" s="64"/>
      <c r="R445" s="64"/>
      <c r="S445" s="64"/>
      <c r="T445" s="65"/>
      <c r="AT445" s="15" t="s">
        <v>136</v>
      </c>
      <c r="AU445" s="15" t="s">
        <v>83</v>
      </c>
    </row>
    <row r="446" spans="2:65" s="11" customFormat="1" ht="22.9" customHeight="1" x14ac:dyDescent="0.2">
      <c r="B446" s="168"/>
      <c r="C446" s="169"/>
      <c r="D446" s="170" t="s">
        <v>75</v>
      </c>
      <c r="E446" s="182" t="s">
        <v>696</v>
      </c>
      <c r="F446" s="182" t="s">
        <v>697</v>
      </c>
      <c r="G446" s="169"/>
      <c r="H446" s="169"/>
      <c r="I446" s="172"/>
      <c r="J446" s="183">
        <f>BK446</f>
        <v>0</v>
      </c>
      <c r="K446" s="169"/>
      <c r="L446" s="174"/>
      <c r="M446" s="175"/>
      <c r="N446" s="176"/>
      <c r="O446" s="176"/>
      <c r="P446" s="177">
        <f>SUM(P447:P448)</f>
        <v>0</v>
      </c>
      <c r="Q446" s="176"/>
      <c r="R446" s="177">
        <f>SUM(R447:R448)</f>
        <v>0</v>
      </c>
      <c r="S446" s="176"/>
      <c r="T446" s="178">
        <f>SUM(T447:T448)</f>
        <v>0</v>
      </c>
      <c r="AR446" s="179" t="s">
        <v>83</v>
      </c>
      <c r="AT446" s="180" t="s">
        <v>75</v>
      </c>
      <c r="AU446" s="180" t="s">
        <v>81</v>
      </c>
      <c r="AY446" s="179" t="s">
        <v>127</v>
      </c>
      <c r="BK446" s="181">
        <f>SUM(BK447:BK448)</f>
        <v>0</v>
      </c>
    </row>
    <row r="447" spans="2:65" s="1" customFormat="1" ht="32.450000000000003" customHeight="1" x14ac:dyDescent="0.2">
      <c r="B447" s="32"/>
      <c r="C447" s="184" t="s">
        <v>698</v>
      </c>
      <c r="D447" s="184" t="s">
        <v>129</v>
      </c>
      <c r="E447" s="185" t="s">
        <v>699</v>
      </c>
      <c r="F447" s="186" t="s">
        <v>700</v>
      </c>
      <c r="G447" s="187" t="s">
        <v>221</v>
      </c>
      <c r="H447" s="188">
        <v>9</v>
      </c>
      <c r="I447" s="189"/>
      <c r="J447" s="190">
        <f>ROUND(I447*H447,2)</f>
        <v>0</v>
      </c>
      <c r="K447" s="186" t="s">
        <v>1</v>
      </c>
      <c r="L447" s="36"/>
      <c r="M447" s="191" t="s">
        <v>1</v>
      </c>
      <c r="N447" s="192" t="s">
        <v>41</v>
      </c>
      <c r="O447" s="64"/>
      <c r="P447" s="193">
        <f>O447*H447</f>
        <v>0</v>
      </c>
      <c r="Q447" s="193">
        <v>0</v>
      </c>
      <c r="R447" s="193">
        <f>Q447*H447</f>
        <v>0</v>
      </c>
      <c r="S447" s="193">
        <v>0</v>
      </c>
      <c r="T447" s="194">
        <f>S447*H447</f>
        <v>0</v>
      </c>
      <c r="AR447" s="195" t="s">
        <v>225</v>
      </c>
      <c r="AT447" s="195" t="s">
        <v>129</v>
      </c>
      <c r="AU447" s="195" t="s">
        <v>83</v>
      </c>
      <c r="AY447" s="15" t="s">
        <v>127</v>
      </c>
      <c r="BE447" s="196">
        <f>IF(N447="základní",J447,0)</f>
        <v>0</v>
      </c>
      <c r="BF447" s="196">
        <f>IF(N447="snížená",J447,0)</f>
        <v>0</v>
      </c>
      <c r="BG447" s="196">
        <f>IF(N447="zákl. přenesená",J447,0)</f>
        <v>0</v>
      </c>
      <c r="BH447" s="196">
        <f>IF(N447="sníž. přenesená",J447,0)</f>
        <v>0</v>
      </c>
      <c r="BI447" s="196">
        <f>IF(N447="nulová",J447,0)</f>
        <v>0</v>
      </c>
      <c r="BJ447" s="15" t="s">
        <v>81</v>
      </c>
      <c r="BK447" s="196">
        <f>ROUND(I447*H447,2)</f>
        <v>0</v>
      </c>
      <c r="BL447" s="15" t="s">
        <v>225</v>
      </c>
      <c r="BM447" s="195" t="s">
        <v>701</v>
      </c>
    </row>
    <row r="448" spans="2:65" s="1" customFormat="1" ht="19.5" x14ac:dyDescent="0.2">
      <c r="B448" s="32"/>
      <c r="C448" s="33"/>
      <c r="D448" s="197" t="s">
        <v>136</v>
      </c>
      <c r="E448" s="33"/>
      <c r="F448" s="198" t="s">
        <v>700</v>
      </c>
      <c r="G448" s="33"/>
      <c r="H448" s="33"/>
      <c r="I448" s="103"/>
      <c r="J448" s="33"/>
      <c r="K448" s="33"/>
      <c r="L448" s="36"/>
      <c r="M448" s="199"/>
      <c r="N448" s="64"/>
      <c r="O448" s="64"/>
      <c r="P448" s="64"/>
      <c r="Q448" s="64"/>
      <c r="R448" s="64"/>
      <c r="S448" s="64"/>
      <c r="T448" s="65"/>
      <c r="AT448" s="15" t="s">
        <v>136</v>
      </c>
      <c r="AU448" s="15" t="s">
        <v>83</v>
      </c>
    </row>
    <row r="449" spans="2:65" s="11" customFormat="1" ht="22.9" customHeight="1" x14ac:dyDescent="0.2">
      <c r="B449" s="168"/>
      <c r="C449" s="169"/>
      <c r="D449" s="170" t="s">
        <v>75</v>
      </c>
      <c r="E449" s="182" t="s">
        <v>702</v>
      </c>
      <c r="F449" s="182" t="s">
        <v>703</v>
      </c>
      <c r="G449" s="169"/>
      <c r="H449" s="169"/>
      <c r="I449" s="172"/>
      <c r="J449" s="183">
        <f>BK449</f>
        <v>0</v>
      </c>
      <c r="K449" s="169"/>
      <c r="L449" s="174"/>
      <c r="M449" s="175"/>
      <c r="N449" s="176"/>
      <c r="O449" s="176"/>
      <c r="P449" s="177">
        <f>SUM(P450:P468)</f>
        <v>0</v>
      </c>
      <c r="Q449" s="176"/>
      <c r="R449" s="177">
        <f>SUM(R450:R468)</f>
        <v>0</v>
      </c>
      <c r="S449" s="176"/>
      <c r="T449" s="178">
        <f>SUM(T450:T468)</f>
        <v>0.10371599999999997</v>
      </c>
      <c r="AR449" s="179" t="s">
        <v>83</v>
      </c>
      <c r="AT449" s="180" t="s">
        <v>75</v>
      </c>
      <c r="AU449" s="180" t="s">
        <v>81</v>
      </c>
      <c r="AY449" s="179" t="s">
        <v>127</v>
      </c>
      <c r="BK449" s="181">
        <f>SUM(BK450:BK468)</f>
        <v>0</v>
      </c>
    </row>
    <row r="450" spans="2:65" s="1" customFormat="1" ht="14.45" customHeight="1" x14ac:dyDescent="0.2">
      <c r="B450" s="32"/>
      <c r="C450" s="184" t="s">
        <v>704</v>
      </c>
      <c r="D450" s="184" t="s">
        <v>129</v>
      </c>
      <c r="E450" s="185" t="s">
        <v>705</v>
      </c>
      <c r="F450" s="186" t="s">
        <v>706</v>
      </c>
      <c r="G450" s="187" t="s">
        <v>132</v>
      </c>
      <c r="H450" s="188">
        <v>3.84</v>
      </c>
      <c r="I450" s="189"/>
      <c r="J450" s="190">
        <f>ROUND(I450*H450,2)</f>
        <v>0</v>
      </c>
      <c r="K450" s="186" t="s">
        <v>133</v>
      </c>
      <c r="L450" s="36"/>
      <c r="M450" s="191" t="s">
        <v>1</v>
      </c>
      <c r="N450" s="192" t="s">
        <v>41</v>
      </c>
      <c r="O450" s="64"/>
      <c r="P450" s="193">
        <f>O450*H450</f>
        <v>0</v>
      </c>
      <c r="Q450" s="193">
        <v>0</v>
      </c>
      <c r="R450" s="193">
        <f>Q450*H450</f>
        <v>0</v>
      </c>
      <c r="S450" s="193">
        <v>0.02</v>
      </c>
      <c r="T450" s="194">
        <f>S450*H450</f>
        <v>7.6799999999999993E-2</v>
      </c>
      <c r="AR450" s="195" t="s">
        <v>225</v>
      </c>
      <c r="AT450" s="195" t="s">
        <v>129</v>
      </c>
      <c r="AU450" s="195" t="s">
        <v>83</v>
      </c>
      <c r="AY450" s="15" t="s">
        <v>127</v>
      </c>
      <c r="BE450" s="196">
        <f>IF(N450="základní",J450,0)</f>
        <v>0</v>
      </c>
      <c r="BF450" s="196">
        <f>IF(N450="snížená",J450,0)</f>
        <v>0</v>
      </c>
      <c r="BG450" s="196">
        <f>IF(N450="zákl. přenesená",J450,0)</f>
        <v>0</v>
      </c>
      <c r="BH450" s="196">
        <f>IF(N450="sníž. přenesená",J450,0)</f>
        <v>0</v>
      </c>
      <c r="BI450" s="196">
        <f>IF(N450="nulová",J450,0)</f>
        <v>0</v>
      </c>
      <c r="BJ450" s="15" t="s">
        <v>81</v>
      </c>
      <c r="BK450" s="196">
        <f>ROUND(I450*H450,2)</f>
        <v>0</v>
      </c>
      <c r="BL450" s="15" t="s">
        <v>225</v>
      </c>
      <c r="BM450" s="195" t="s">
        <v>707</v>
      </c>
    </row>
    <row r="451" spans="2:65" s="1" customFormat="1" ht="11.25" x14ac:dyDescent="0.2">
      <c r="B451" s="32"/>
      <c r="C451" s="33"/>
      <c r="D451" s="197" t="s">
        <v>136</v>
      </c>
      <c r="E451" s="33"/>
      <c r="F451" s="198" t="s">
        <v>706</v>
      </c>
      <c r="G451" s="33"/>
      <c r="H451" s="33"/>
      <c r="I451" s="103"/>
      <c r="J451" s="33"/>
      <c r="K451" s="33"/>
      <c r="L451" s="36"/>
      <c r="M451" s="199"/>
      <c r="N451" s="64"/>
      <c r="O451" s="64"/>
      <c r="P451" s="64"/>
      <c r="Q451" s="64"/>
      <c r="R451" s="64"/>
      <c r="S451" s="64"/>
      <c r="T451" s="65"/>
      <c r="AT451" s="15" t="s">
        <v>136</v>
      </c>
      <c r="AU451" s="15" t="s">
        <v>83</v>
      </c>
    </row>
    <row r="452" spans="2:65" s="12" customFormat="1" ht="11.25" x14ac:dyDescent="0.2">
      <c r="B452" s="200"/>
      <c r="C452" s="201"/>
      <c r="D452" s="197" t="s">
        <v>138</v>
      </c>
      <c r="E452" s="202" t="s">
        <v>1</v>
      </c>
      <c r="F452" s="203" t="s">
        <v>708</v>
      </c>
      <c r="G452" s="201"/>
      <c r="H452" s="204">
        <v>3.84</v>
      </c>
      <c r="I452" s="205"/>
      <c r="J452" s="201"/>
      <c r="K452" s="201"/>
      <c r="L452" s="206"/>
      <c r="M452" s="207"/>
      <c r="N452" s="208"/>
      <c r="O452" s="208"/>
      <c r="P452" s="208"/>
      <c r="Q452" s="208"/>
      <c r="R452" s="208"/>
      <c r="S452" s="208"/>
      <c r="T452" s="209"/>
      <c r="AT452" s="210" t="s">
        <v>138</v>
      </c>
      <c r="AU452" s="210" t="s">
        <v>83</v>
      </c>
      <c r="AV452" s="12" t="s">
        <v>83</v>
      </c>
      <c r="AW452" s="12" t="s">
        <v>31</v>
      </c>
      <c r="AX452" s="12" t="s">
        <v>81</v>
      </c>
      <c r="AY452" s="210" t="s">
        <v>127</v>
      </c>
    </row>
    <row r="453" spans="2:65" s="1" customFormat="1" ht="21.6" customHeight="1" x14ac:dyDescent="0.2">
      <c r="B453" s="32"/>
      <c r="C453" s="184" t="s">
        <v>709</v>
      </c>
      <c r="D453" s="184" t="s">
        <v>129</v>
      </c>
      <c r="E453" s="185" t="s">
        <v>710</v>
      </c>
      <c r="F453" s="186" t="s">
        <v>711</v>
      </c>
      <c r="G453" s="187" t="s">
        <v>132</v>
      </c>
      <c r="H453" s="188">
        <v>2.8260000000000001</v>
      </c>
      <c r="I453" s="189"/>
      <c r="J453" s="190">
        <f>ROUND(I453*H453,2)</f>
        <v>0</v>
      </c>
      <c r="K453" s="186" t="s">
        <v>1</v>
      </c>
      <c r="L453" s="36"/>
      <c r="M453" s="191" t="s">
        <v>1</v>
      </c>
      <c r="N453" s="192" t="s">
        <v>41</v>
      </c>
      <c r="O453" s="64"/>
      <c r="P453" s="193">
        <f>O453*H453</f>
        <v>0</v>
      </c>
      <c r="Q453" s="193">
        <v>0</v>
      </c>
      <c r="R453" s="193">
        <f>Q453*H453</f>
        <v>0</v>
      </c>
      <c r="S453" s="193">
        <v>1E-3</v>
      </c>
      <c r="T453" s="194">
        <f>S453*H453</f>
        <v>2.826E-3</v>
      </c>
      <c r="AR453" s="195" t="s">
        <v>225</v>
      </c>
      <c r="AT453" s="195" t="s">
        <v>129</v>
      </c>
      <c r="AU453" s="195" t="s">
        <v>83</v>
      </c>
      <c r="AY453" s="15" t="s">
        <v>127</v>
      </c>
      <c r="BE453" s="196">
        <f>IF(N453="základní",J453,0)</f>
        <v>0</v>
      </c>
      <c r="BF453" s="196">
        <f>IF(N453="snížená",J453,0)</f>
        <v>0</v>
      </c>
      <c r="BG453" s="196">
        <f>IF(N453="zákl. přenesená",J453,0)</f>
        <v>0</v>
      </c>
      <c r="BH453" s="196">
        <f>IF(N453="sníž. přenesená",J453,0)</f>
        <v>0</v>
      </c>
      <c r="BI453" s="196">
        <f>IF(N453="nulová",J453,0)</f>
        <v>0</v>
      </c>
      <c r="BJ453" s="15" t="s">
        <v>81</v>
      </c>
      <c r="BK453" s="196">
        <f>ROUND(I453*H453,2)</f>
        <v>0</v>
      </c>
      <c r="BL453" s="15" t="s">
        <v>225</v>
      </c>
      <c r="BM453" s="195" t="s">
        <v>712</v>
      </c>
    </row>
    <row r="454" spans="2:65" s="1" customFormat="1" ht="39" x14ac:dyDescent="0.2">
      <c r="B454" s="32"/>
      <c r="C454" s="33"/>
      <c r="D454" s="197" t="s">
        <v>136</v>
      </c>
      <c r="E454" s="33"/>
      <c r="F454" s="198" t="s">
        <v>713</v>
      </c>
      <c r="G454" s="33"/>
      <c r="H454" s="33"/>
      <c r="I454" s="103"/>
      <c r="J454" s="33"/>
      <c r="K454" s="33"/>
      <c r="L454" s="36"/>
      <c r="M454" s="199"/>
      <c r="N454" s="64"/>
      <c r="O454" s="64"/>
      <c r="P454" s="64"/>
      <c r="Q454" s="64"/>
      <c r="R454" s="64"/>
      <c r="S454" s="64"/>
      <c r="T454" s="65"/>
      <c r="AT454" s="15" t="s">
        <v>136</v>
      </c>
      <c r="AU454" s="15" t="s">
        <v>83</v>
      </c>
    </row>
    <row r="455" spans="2:65" s="12" customFormat="1" ht="11.25" x14ac:dyDescent="0.2">
      <c r="B455" s="200"/>
      <c r="C455" s="201"/>
      <c r="D455" s="197" t="s">
        <v>138</v>
      </c>
      <c r="E455" s="202" t="s">
        <v>1</v>
      </c>
      <c r="F455" s="203" t="s">
        <v>714</v>
      </c>
      <c r="G455" s="201"/>
      <c r="H455" s="204">
        <v>2.8260000000000001</v>
      </c>
      <c r="I455" s="205"/>
      <c r="J455" s="201"/>
      <c r="K455" s="201"/>
      <c r="L455" s="206"/>
      <c r="M455" s="207"/>
      <c r="N455" s="208"/>
      <c r="O455" s="208"/>
      <c r="P455" s="208"/>
      <c r="Q455" s="208"/>
      <c r="R455" s="208"/>
      <c r="S455" s="208"/>
      <c r="T455" s="209"/>
      <c r="AT455" s="210" t="s">
        <v>138</v>
      </c>
      <c r="AU455" s="210" t="s">
        <v>83</v>
      </c>
      <c r="AV455" s="12" t="s">
        <v>83</v>
      </c>
      <c r="AW455" s="12" t="s">
        <v>31</v>
      </c>
      <c r="AX455" s="12" t="s">
        <v>81</v>
      </c>
      <c r="AY455" s="210" t="s">
        <v>127</v>
      </c>
    </row>
    <row r="456" spans="2:65" s="1" customFormat="1" ht="21.6" customHeight="1" x14ac:dyDescent="0.2">
      <c r="B456" s="32"/>
      <c r="C456" s="184" t="s">
        <v>715</v>
      </c>
      <c r="D456" s="184" t="s">
        <v>129</v>
      </c>
      <c r="E456" s="185" t="s">
        <v>716</v>
      </c>
      <c r="F456" s="186" t="s">
        <v>717</v>
      </c>
      <c r="G456" s="187" t="s">
        <v>215</v>
      </c>
      <c r="H456" s="188">
        <v>2.2999999999999998</v>
      </c>
      <c r="I456" s="189"/>
      <c r="J456" s="190">
        <f>ROUND(I456*H456,2)</f>
        <v>0</v>
      </c>
      <c r="K456" s="186" t="s">
        <v>1</v>
      </c>
      <c r="L456" s="36"/>
      <c r="M456" s="191" t="s">
        <v>1</v>
      </c>
      <c r="N456" s="192" t="s">
        <v>41</v>
      </c>
      <c r="O456" s="64"/>
      <c r="P456" s="193">
        <f>O456*H456</f>
        <v>0</v>
      </c>
      <c r="Q456" s="193">
        <v>0</v>
      </c>
      <c r="R456" s="193">
        <f>Q456*H456</f>
        <v>0</v>
      </c>
      <c r="S456" s="193">
        <v>1E-3</v>
      </c>
      <c r="T456" s="194">
        <f>S456*H456</f>
        <v>2.3E-3</v>
      </c>
      <c r="AR456" s="195" t="s">
        <v>225</v>
      </c>
      <c r="AT456" s="195" t="s">
        <v>129</v>
      </c>
      <c r="AU456" s="195" t="s">
        <v>83</v>
      </c>
      <c r="AY456" s="15" t="s">
        <v>127</v>
      </c>
      <c r="BE456" s="196">
        <f>IF(N456="základní",J456,0)</f>
        <v>0</v>
      </c>
      <c r="BF456" s="196">
        <f>IF(N456="snížená",J456,0)</f>
        <v>0</v>
      </c>
      <c r="BG456" s="196">
        <f>IF(N456="zákl. přenesená",J456,0)</f>
        <v>0</v>
      </c>
      <c r="BH456" s="196">
        <f>IF(N456="sníž. přenesená",J456,0)</f>
        <v>0</v>
      </c>
      <c r="BI456" s="196">
        <f>IF(N456="nulová",J456,0)</f>
        <v>0</v>
      </c>
      <c r="BJ456" s="15" t="s">
        <v>81</v>
      </c>
      <c r="BK456" s="196">
        <f>ROUND(I456*H456,2)</f>
        <v>0</v>
      </c>
      <c r="BL456" s="15" t="s">
        <v>225</v>
      </c>
      <c r="BM456" s="195" t="s">
        <v>718</v>
      </c>
    </row>
    <row r="457" spans="2:65" s="1" customFormat="1" ht="58.5" x14ac:dyDescent="0.2">
      <c r="B457" s="32"/>
      <c r="C457" s="33"/>
      <c r="D457" s="197" t="s">
        <v>136</v>
      </c>
      <c r="E457" s="33"/>
      <c r="F457" s="198" t="s">
        <v>719</v>
      </c>
      <c r="G457" s="33"/>
      <c r="H457" s="33"/>
      <c r="I457" s="103"/>
      <c r="J457" s="33"/>
      <c r="K457" s="33"/>
      <c r="L457" s="36"/>
      <c r="M457" s="199"/>
      <c r="N457" s="64"/>
      <c r="O457" s="64"/>
      <c r="P457" s="64"/>
      <c r="Q457" s="64"/>
      <c r="R457" s="64"/>
      <c r="S457" s="64"/>
      <c r="T457" s="65"/>
      <c r="AT457" s="15" t="s">
        <v>136</v>
      </c>
      <c r="AU457" s="15" t="s">
        <v>83</v>
      </c>
    </row>
    <row r="458" spans="2:65" s="1" customFormat="1" ht="21.6" customHeight="1" x14ac:dyDescent="0.2">
      <c r="B458" s="32"/>
      <c r="C458" s="184" t="s">
        <v>720</v>
      </c>
      <c r="D458" s="184" t="s">
        <v>129</v>
      </c>
      <c r="E458" s="185" t="s">
        <v>721</v>
      </c>
      <c r="F458" s="186" t="s">
        <v>722</v>
      </c>
      <c r="G458" s="187" t="s">
        <v>132</v>
      </c>
      <c r="H458" s="188">
        <v>4.1459999999999999</v>
      </c>
      <c r="I458" s="189"/>
      <c r="J458" s="190">
        <f>ROUND(I458*H458,2)</f>
        <v>0</v>
      </c>
      <c r="K458" s="186" t="s">
        <v>1</v>
      </c>
      <c r="L458" s="36"/>
      <c r="M458" s="191" t="s">
        <v>1</v>
      </c>
      <c r="N458" s="192" t="s">
        <v>41</v>
      </c>
      <c r="O458" s="64"/>
      <c r="P458" s="193">
        <f>O458*H458</f>
        <v>0</v>
      </c>
      <c r="Q458" s="193">
        <v>0</v>
      </c>
      <c r="R458" s="193">
        <f>Q458*H458</f>
        <v>0</v>
      </c>
      <c r="S458" s="193">
        <v>1E-3</v>
      </c>
      <c r="T458" s="194">
        <f>S458*H458</f>
        <v>4.1460000000000004E-3</v>
      </c>
      <c r="AR458" s="195" t="s">
        <v>225</v>
      </c>
      <c r="AT458" s="195" t="s">
        <v>129</v>
      </c>
      <c r="AU458" s="195" t="s">
        <v>83</v>
      </c>
      <c r="AY458" s="15" t="s">
        <v>127</v>
      </c>
      <c r="BE458" s="196">
        <f>IF(N458="základní",J458,0)</f>
        <v>0</v>
      </c>
      <c r="BF458" s="196">
        <f>IF(N458="snížená",J458,0)</f>
        <v>0</v>
      </c>
      <c r="BG458" s="196">
        <f>IF(N458="zákl. přenesená",J458,0)</f>
        <v>0</v>
      </c>
      <c r="BH458" s="196">
        <f>IF(N458="sníž. přenesená",J458,0)</f>
        <v>0</v>
      </c>
      <c r="BI458" s="196">
        <f>IF(N458="nulová",J458,0)</f>
        <v>0</v>
      </c>
      <c r="BJ458" s="15" t="s">
        <v>81</v>
      </c>
      <c r="BK458" s="196">
        <f>ROUND(I458*H458,2)</f>
        <v>0</v>
      </c>
      <c r="BL458" s="15" t="s">
        <v>225</v>
      </c>
      <c r="BM458" s="195" t="s">
        <v>723</v>
      </c>
    </row>
    <row r="459" spans="2:65" s="1" customFormat="1" ht="58.5" x14ac:dyDescent="0.2">
      <c r="B459" s="32"/>
      <c r="C459" s="33"/>
      <c r="D459" s="197" t="s">
        <v>136</v>
      </c>
      <c r="E459" s="33"/>
      <c r="F459" s="198" t="s">
        <v>724</v>
      </c>
      <c r="G459" s="33"/>
      <c r="H459" s="33"/>
      <c r="I459" s="103"/>
      <c r="J459" s="33"/>
      <c r="K459" s="33"/>
      <c r="L459" s="36"/>
      <c r="M459" s="199"/>
      <c r="N459" s="64"/>
      <c r="O459" s="64"/>
      <c r="P459" s="64"/>
      <c r="Q459" s="64"/>
      <c r="R459" s="64"/>
      <c r="S459" s="64"/>
      <c r="T459" s="65"/>
      <c r="AT459" s="15" t="s">
        <v>136</v>
      </c>
      <c r="AU459" s="15" t="s">
        <v>83</v>
      </c>
    </row>
    <row r="460" spans="2:65" s="12" customFormat="1" ht="11.25" x14ac:dyDescent="0.2">
      <c r="B460" s="200"/>
      <c r="C460" s="201"/>
      <c r="D460" s="197" t="s">
        <v>138</v>
      </c>
      <c r="E460" s="202" t="s">
        <v>1</v>
      </c>
      <c r="F460" s="203" t="s">
        <v>725</v>
      </c>
      <c r="G460" s="201"/>
      <c r="H460" s="204">
        <v>0.88200000000000001</v>
      </c>
      <c r="I460" s="205"/>
      <c r="J460" s="201"/>
      <c r="K460" s="201"/>
      <c r="L460" s="206"/>
      <c r="M460" s="207"/>
      <c r="N460" s="208"/>
      <c r="O460" s="208"/>
      <c r="P460" s="208"/>
      <c r="Q460" s="208"/>
      <c r="R460" s="208"/>
      <c r="S460" s="208"/>
      <c r="T460" s="209"/>
      <c r="AT460" s="210" t="s">
        <v>138</v>
      </c>
      <c r="AU460" s="210" t="s">
        <v>83</v>
      </c>
      <c r="AV460" s="12" t="s">
        <v>83</v>
      </c>
      <c r="AW460" s="12" t="s">
        <v>31</v>
      </c>
      <c r="AX460" s="12" t="s">
        <v>76</v>
      </c>
      <c r="AY460" s="210" t="s">
        <v>127</v>
      </c>
    </row>
    <row r="461" spans="2:65" s="12" customFormat="1" ht="11.25" x14ac:dyDescent="0.2">
      <c r="B461" s="200"/>
      <c r="C461" s="201"/>
      <c r="D461" s="197" t="s">
        <v>138</v>
      </c>
      <c r="E461" s="202" t="s">
        <v>1</v>
      </c>
      <c r="F461" s="203" t="s">
        <v>726</v>
      </c>
      <c r="G461" s="201"/>
      <c r="H461" s="204">
        <v>2.1560000000000001</v>
      </c>
      <c r="I461" s="205"/>
      <c r="J461" s="201"/>
      <c r="K461" s="201"/>
      <c r="L461" s="206"/>
      <c r="M461" s="207"/>
      <c r="N461" s="208"/>
      <c r="O461" s="208"/>
      <c r="P461" s="208"/>
      <c r="Q461" s="208"/>
      <c r="R461" s="208"/>
      <c r="S461" s="208"/>
      <c r="T461" s="209"/>
      <c r="AT461" s="210" t="s">
        <v>138</v>
      </c>
      <c r="AU461" s="210" t="s">
        <v>83</v>
      </c>
      <c r="AV461" s="12" t="s">
        <v>83</v>
      </c>
      <c r="AW461" s="12" t="s">
        <v>31</v>
      </c>
      <c r="AX461" s="12" t="s">
        <v>76</v>
      </c>
      <c r="AY461" s="210" t="s">
        <v>127</v>
      </c>
    </row>
    <row r="462" spans="2:65" s="12" customFormat="1" ht="11.25" x14ac:dyDescent="0.2">
      <c r="B462" s="200"/>
      <c r="C462" s="201"/>
      <c r="D462" s="197" t="s">
        <v>138</v>
      </c>
      <c r="E462" s="202" t="s">
        <v>1</v>
      </c>
      <c r="F462" s="203" t="s">
        <v>727</v>
      </c>
      <c r="G462" s="201"/>
      <c r="H462" s="204">
        <v>1.1080000000000001</v>
      </c>
      <c r="I462" s="205"/>
      <c r="J462" s="201"/>
      <c r="K462" s="201"/>
      <c r="L462" s="206"/>
      <c r="M462" s="207"/>
      <c r="N462" s="208"/>
      <c r="O462" s="208"/>
      <c r="P462" s="208"/>
      <c r="Q462" s="208"/>
      <c r="R462" s="208"/>
      <c r="S462" s="208"/>
      <c r="T462" s="209"/>
      <c r="AT462" s="210" t="s">
        <v>138</v>
      </c>
      <c r="AU462" s="210" t="s">
        <v>83</v>
      </c>
      <c r="AV462" s="12" t="s">
        <v>83</v>
      </c>
      <c r="AW462" s="12" t="s">
        <v>31</v>
      </c>
      <c r="AX462" s="12" t="s">
        <v>76</v>
      </c>
      <c r="AY462" s="210" t="s">
        <v>127</v>
      </c>
    </row>
    <row r="463" spans="2:65" s="13" customFormat="1" ht="11.25" x14ac:dyDescent="0.2">
      <c r="B463" s="211"/>
      <c r="C463" s="212"/>
      <c r="D463" s="197" t="s">
        <v>138</v>
      </c>
      <c r="E463" s="213" t="s">
        <v>1</v>
      </c>
      <c r="F463" s="214" t="s">
        <v>154</v>
      </c>
      <c r="G463" s="212"/>
      <c r="H463" s="215">
        <v>4.1460000000000008</v>
      </c>
      <c r="I463" s="216"/>
      <c r="J463" s="212"/>
      <c r="K463" s="212"/>
      <c r="L463" s="217"/>
      <c r="M463" s="218"/>
      <c r="N463" s="219"/>
      <c r="O463" s="219"/>
      <c r="P463" s="219"/>
      <c r="Q463" s="219"/>
      <c r="R463" s="219"/>
      <c r="S463" s="219"/>
      <c r="T463" s="220"/>
      <c r="AT463" s="221" t="s">
        <v>138</v>
      </c>
      <c r="AU463" s="221" t="s">
        <v>83</v>
      </c>
      <c r="AV463" s="13" t="s">
        <v>134</v>
      </c>
      <c r="AW463" s="13" t="s">
        <v>31</v>
      </c>
      <c r="AX463" s="13" t="s">
        <v>81</v>
      </c>
      <c r="AY463" s="221" t="s">
        <v>127</v>
      </c>
    </row>
    <row r="464" spans="2:65" s="1" customFormat="1" ht="21.6" customHeight="1" x14ac:dyDescent="0.2">
      <c r="B464" s="32"/>
      <c r="C464" s="184" t="s">
        <v>728</v>
      </c>
      <c r="D464" s="184" t="s">
        <v>129</v>
      </c>
      <c r="E464" s="185" t="s">
        <v>729</v>
      </c>
      <c r="F464" s="186" t="s">
        <v>730</v>
      </c>
      <c r="G464" s="187" t="s">
        <v>132</v>
      </c>
      <c r="H464" s="188">
        <v>17.643999999999998</v>
      </c>
      <c r="I464" s="189"/>
      <c r="J464" s="190">
        <f>ROUND(I464*H464,2)</f>
        <v>0</v>
      </c>
      <c r="K464" s="186" t="s">
        <v>1</v>
      </c>
      <c r="L464" s="36"/>
      <c r="M464" s="191" t="s">
        <v>1</v>
      </c>
      <c r="N464" s="192" t="s">
        <v>41</v>
      </c>
      <c r="O464" s="64"/>
      <c r="P464" s="193">
        <f>O464*H464</f>
        <v>0</v>
      </c>
      <c r="Q464" s="193">
        <v>0</v>
      </c>
      <c r="R464" s="193">
        <f>Q464*H464</f>
        <v>0</v>
      </c>
      <c r="S464" s="193">
        <v>1E-3</v>
      </c>
      <c r="T464" s="194">
        <f>S464*H464</f>
        <v>1.7644E-2</v>
      </c>
      <c r="AR464" s="195" t="s">
        <v>225</v>
      </c>
      <c r="AT464" s="195" t="s">
        <v>129</v>
      </c>
      <c r="AU464" s="195" t="s">
        <v>83</v>
      </c>
      <c r="AY464" s="15" t="s">
        <v>127</v>
      </c>
      <c r="BE464" s="196">
        <f>IF(N464="základní",J464,0)</f>
        <v>0</v>
      </c>
      <c r="BF464" s="196">
        <f>IF(N464="snížená",J464,0)</f>
        <v>0</v>
      </c>
      <c r="BG464" s="196">
        <f>IF(N464="zákl. přenesená",J464,0)</f>
        <v>0</v>
      </c>
      <c r="BH464" s="196">
        <f>IF(N464="sníž. přenesená",J464,0)</f>
        <v>0</v>
      </c>
      <c r="BI464" s="196">
        <f>IF(N464="nulová",J464,0)</f>
        <v>0</v>
      </c>
      <c r="BJ464" s="15" t="s">
        <v>81</v>
      </c>
      <c r="BK464" s="196">
        <f>ROUND(I464*H464,2)</f>
        <v>0</v>
      </c>
      <c r="BL464" s="15" t="s">
        <v>225</v>
      </c>
      <c r="BM464" s="195" t="s">
        <v>731</v>
      </c>
    </row>
    <row r="465" spans="2:65" s="1" customFormat="1" ht="68.25" x14ac:dyDescent="0.2">
      <c r="B465" s="32"/>
      <c r="C465" s="33"/>
      <c r="D465" s="197" t="s">
        <v>136</v>
      </c>
      <c r="E465" s="33"/>
      <c r="F465" s="198" t="s">
        <v>732</v>
      </c>
      <c r="G465" s="33"/>
      <c r="H465" s="33"/>
      <c r="I465" s="103"/>
      <c r="J465" s="33"/>
      <c r="K465" s="33"/>
      <c r="L465" s="36"/>
      <c r="M465" s="199"/>
      <c r="N465" s="64"/>
      <c r="O465" s="64"/>
      <c r="P465" s="64"/>
      <c r="Q465" s="64"/>
      <c r="R465" s="64"/>
      <c r="S465" s="64"/>
      <c r="T465" s="65"/>
      <c r="AT465" s="15" t="s">
        <v>136</v>
      </c>
      <c r="AU465" s="15" t="s">
        <v>83</v>
      </c>
    </row>
    <row r="466" spans="2:65" s="12" customFormat="1" ht="11.25" x14ac:dyDescent="0.2">
      <c r="B466" s="200"/>
      <c r="C466" s="201"/>
      <c r="D466" s="197" t="s">
        <v>138</v>
      </c>
      <c r="E466" s="202" t="s">
        <v>1</v>
      </c>
      <c r="F466" s="203" t="s">
        <v>733</v>
      </c>
      <c r="G466" s="201"/>
      <c r="H466" s="204">
        <v>12.528</v>
      </c>
      <c r="I466" s="205"/>
      <c r="J466" s="201"/>
      <c r="K466" s="201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138</v>
      </c>
      <c r="AU466" s="210" t="s">
        <v>83</v>
      </c>
      <c r="AV466" s="12" t="s">
        <v>83</v>
      </c>
      <c r="AW466" s="12" t="s">
        <v>31</v>
      </c>
      <c r="AX466" s="12" t="s">
        <v>76</v>
      </c>
      <c r="AY466" s="210" t="s">
        <v>127</v>
      </c>
    </row>
    <row r="467" spans="2:65" s="12" customFormat="1" ht="11.25" x14ac:dyDescent="0.2">
      <c r="B467" s="200"/>
      <c r="C467" s="201"/>
      <c r="D467" s="197" t="s">
        <v>138</v>
      </c>
      <c r="E467" s="202" t="s">
        <v>1</v>
      </c>
      <c r="F467" s="203" t="s">
        <v>734</v>
      </c>
      <c r="G467" s="201"/>
      <c r="H467" s="204">
        <v>5.1159999999999997</v>
      </c>
      <c r="I467" s="205"/>
      <c r="J467" s="201"/>
      <c r="K467" s="201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138</v>
      </c>
      <c r="AU467" s="210" t="s">
        <v>83</v>
      </c>
      <c r="AV467" s="12" t="s">
        <v>83</v>
      </c>
      <c r="AW467" s="12" t="s">
        <v>31</v>
      </c>
      <c r="AX467" s="12" t="s">
        <v>76</v>
      </c>
      <c r="AY467" s="210" t="s">
        <v>127</v>
      </c>
    </row>
    <row r="468" spans="2:65" s="13" customFormat="1" ht="11.25" x14ac:dyDescent="0.2">
      <c r="B468" s="211"/>
      <c r="C468" s="212"/>
      <c r="D468" s="197" t="s">
        <v>138</v>
      </c>
      <c r="E468" s="213" t="s">
        <v>1</v>
      </c>
      <c r="F468" s="214" t="s">
        <v>154</v>
      </c>
      <c r="G468" s="212"/>
      <c r="H468" s="215">
        <v>17.643999999999998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138</v>
      </c>
      <c r="AU468" s="221" t="s">
        <v>83</v>
      </c>
      <c r="AV468" s="13" t="s">
        <v>134</v>
      </c>
      <c r="AW468" s="13" t="s">
        <v>31</v>
      </c>
      <c r="AX468" s="13" t="s">
        <v>81</v>
      </c>
      <c r="AY468" s="221" t="s">
        <v>127</v>
      </c>
    </row>
    <row r="469" spans="2:65" s="11" customFormat="1" ht="22.9" customHeight="1" x14ac:dyDescent="0.2">
      <c r="B469" s="168"/>
      <c r="C469" s="169"/>
      <c r="D469" s="170" t="s">
        <v>75</v>
      </c>
      <c r="E469" s="182" t="s">
        <v>735</v>
      </c>
      <c r="F469" s="182" t="s">
        <v>736</v>
      </c>
      <c r="G469" s="169"/>
      <c r="H469" s="169"/>
      <c r="I469" s="172"/>
      <c r="J469" s="183">
        <f>BK469</f>
        <v>0</v>
      </c>
      <c r="K469" s="169"/>
      <c r="L469" s="174"/>
      <c r="M469" s="175"/>
      <c r="N469" s="176"/>
      <c r="O469" s="176"/>
      <c r="P469" s="177">
        <f>SUM(P470:P479)</f>
        <v>0</v>
      </c>
      <c r="Q469" s="176"/>
      <c r="R469" s="177">
        <f>SUM(R470:R479)</f>
        <v>1.1193310000000001</v>
      </c>
      <c r="S469" s="176"/>
      <c r="T469" s="178">
        <f>SUM(T470:T479)</f>
        <v>0</v>
      </c>
      <c r="AR469" s="179" t="s">
        <v>83</v>
      </c>
      <c r="AT469" s="180" t="s">
        <v>75</v>
      </c>
      <c r="AU469" s="180" t="s">
        <v>81</v>
      </c>
      <c r="AY469" s="179" t="s">
        <v>127</v>
      </c>
      <c r="BK469" s="181">
        <f>SUM(BK470:BK479)</f>
        <v>0</v>
      </c>
    </row>
    <row r="470" spans="2:65" s="1" customFormat="1" ht="21.6" customHeight="1" x14ac:dyDescent="0.2">
      <c r="B470" s="32"/>
      <c r="C470" s="184" t="s">
        <v>737</v>
      </c>
      <c r="D470" s="184" t="s">
        <v>129</v>
      </c>
      <c r="E470" s="185" t="s">
        <v>738</v>
      </c>
      <c r="F470" s="186" t="s">
        <v>739</v>
      </c>
      <c r="G470" s="187" t="s">
        <v>132</v>
      </c>
      <c r="H470" s="188">
        <v>57.255000000000003</v>
      </c>
      <c r="I470" s="189"/>
      <c r="J470" s="190">
        <f>ROUND(I470*H470,2)</f>
        <v>0</v>
      </c>
      <c r="K470" s="186" t="s">
        <v>133</v>
      </c>
      <c r="L470" s="36"/>
      <c r="M470" s="191" t="s">
        <v>1</v>
      </c>
      <c r="N470" s="192" t="s">
        <v>41</v>
      </c>
      <c r="O470" s="64"/>
      <c r="P470" s="193">
        <f>O470*H470</f>
        <v>0</v>
      </c>
      <c r="Q470" s="193">
        <v>0</v>
      </c>
      <c r="R470" s="193">
        <f>Q470*H470</f>
        <v>0</v>
      </c>
      <c r="S470" s="193">
        <v>0</v>
      </c>
      <c r="T470" s="194">
        <f>S470*H470</f>
        <v>0</v>
      </c>
      <c r="AR470" s="195" t="s">
        <v>225</v>
      </c>
      <c r="AT470" s="195" t="s">
        <v>129</v>
      </c>
      <c r="AU470" s="195" t="s">
        <v>83</v>
      </c>
      <c r="AY470" s="15" t="s">
        <v>127</v>
      </c>
      <c r="BE470" s="196">
        <f>IF(N470="základní",J470,0)</f>
        <v>0</v>
      </c>
      <c r="BF470" s="196">
        <f>IF(N470="snížená",J470,0)</f>
        <v>0</v>
      </c>
      <c r="BG470" s="196">
        <f>IF(N470="zákl. přenesená",J470,0)</f>
        <v>0</v>
      </c>
      <c r="BH470" s="196">
        <f>IF(N470="sníž. přenesená",J470,0)</f>
        <v>0</v>
      </c>
      <c r="BI470" s="196">
        <f>IF(N470="nulová",J470,0)</f>
        <v>0</v>
      </c>
      <c r="BJ470" s="15" t="s">
        <v>81</v>
      </c>
      <c r="BK470" s="196">
        <f>ROUND(I470*H470,2)</f>
        <v>0</v>
      </c>
      <c r="BL470" s="15" t="s">
        <v>225</v>
      </c>
      <c r="BM470" s="195" t="s">
        <v>740</v>
      </c>
    </row>
    <row r="471" spans="2:65" s="1" customFormat="1" ht="19.5" x14ac:dyDescent="0.2">
      <c r="B471" s="32"/>
      <c r="C471" s="33"/>
      <c r="D471" s="197" t="s">
        <v>136</v>
      </c>
      <c r="E471" s="33"/>
      <c r="F471" s="198" t="s">
        <v>741</v>
      </c>
      <c r="G471" s="33"/>
      <c r="H471" s="33"/>
      <c r="I471" s="103"/>
      <c r="J471" s="33"/>
      <c r="K471" s="33"/>
      <c r="L471" s="36"/>
      <c r="M471" s="199"/>
      <c r="N471" s="64"/>
      <c r="O471" s="64"/>
      <c r="P471" s="64"/>
      <c r="Q471" s="64"/>
      <c r="R471" s="64"/>
      <c r="S471" s="64"/>
      <c r="T471" s="65"/>
      <c r="AT471" s="15" t="s">
        <v>136</v>
      </c>
      <c r="AU471" s="15" t="s">
        <v>83</v>
      </c>
    </row>
    <row r="472" spans="2:65" s="12" customFormat="1" ht="11.25" x14ac:dyDescent="0.2">
      <c r="B472" s="200"/>
      <c r="C472" s="201"/>
      <c r="D472" s="197" t="s">
        <v>138</v>
      </c>
      <c r="E472" s="202" t="s">
        <v>1</v>
      </c>
      <c r="F472" s="203" t="s">
        <v>742</v>
      </c>
      <c r="G472" s="201"/>
      <c r="H472" s="204">
        <v>39.664000000000001</v>
      </c>
      <c r="I472" s="205"/>
      <c r="J472" s="201"/>
      <c r="K472" s="201"/>
      <c r="L472" s="206"/>
      <c r="M472" s="207"/>
      <c r="N472" s="208"/>
      <c r="O472" s="208"/>
      <c r="P472" s="208"/>
      <c r="Q472" s="208"/>
      <c r="R472" s="208"/>
      <c r="S472" s="208"/>
      <c r="T472" s="209"/>
      <c r="AT472" s="210" t="s">
        <v>138</v>
      </c>
      <c r="AU472" s="210" t="s">
        <v>83</v>
      </c>
      <c r="AV472" s="12" t="s">
        <v>83</v>
      </c>
      <c r="AW472" s="12" t="s">
        <v>31</v>
      </c>
      <c r="AX472" s="12" t="s">
        <v>76</v>
      </c>
      <c r="AY472" s="210" t="s">
        <v>127</v>
      </c>
    </row>
    <row r="473" spans="2:65" s="12" customFormat="1" ht="11.25" x14ac:dyDescent="0.2">
      <c r="B473" s="200"/>
      <c r="C473" s="201"/>
      <c r="D473" s="197" t="s">
        <v>138</v>
      </c>
      <c r="E473" s="202" t="s">
        <v>1</v>
      </c>
      <c r="F473" s="203" t="s">
        <v>743</v>
      </c>
      <c r="G473" s="201"/>
      <c r="H473" s="204">
        <v>2.2149999999999999</v>
      </c>
      <c r="I473" s="205"/>
      <c r="J473" s="201"/>
      <c r="K473" s="201"/>
      <c r="L473" s="206"/>
      <c r="M473" s="207"/>
      <c r="N473" s="208"/>
      <c r="O473" s="208"/>
      <c r="P473" s="208"/>
      <c r="Q473" s="208"/>
      <c r="R473" s="208"/>
      <c r="S473" s="208"/>
      <c r="T473" s="209"/>
      <c r="AT473" s="210" t="s">
        <v>138</v>
      </c>
      <c r="AU473" s="210" t="s">
        <v>83</v>
      </c>
      <c r="AV473" s="12" t="s">
        <v>83</v>
      </c>
      <c r="AW473" s="12" t="s">
        <v>31</v>
      </c>
      <c r="AX473" s="12" t="s">
        <v>76</v>
      </c>
      <c r="AY473" s="210" t="s">
        <v>127</v>
      </c>
    </row>
    <row r="474" spans="2:65" s="12" customFormat="1" ht="11.25" x14ac:dyDescent="0.2">
      <c r="B474" s="200"/>
      <c r="C474" s="201"/>
      <c r="D474" s="197" t="s">
        <v>138</v>
      </c>
      <c r="E474" s="202" t="s">
        <v>1</v>
      </c>
      <c r="F474" s="203" t="s">
        <v>744</v>
      </c>
      <c r="G474" s="201"/>
      <c r="H474" s="204">
        <v>12.654</v>
      </c>
      <c r="I474" s="205"/>
      <c r="J474" s="201"/>
      <c r="K474" s="201"/>
      <c r="L474" s="206"/>
      <c r="M474" s="207"/>
      <c r="N474" s="208"/>
      <c r="O474" s="208"/>
      <c r="P474" s="208"/>
      <c r="Q474" s="208"/>
      <c r="R474" s="208"/>
      <c r="S474" s="208"/>
      <c r="T474" s="209"/>
      <c r="AT474" s="210" t="s">
        <v>138</v>
      </c>
      <c r="AU474" s="210" t="s">
        <v>83</v>
      </c>
      <c r="AV474" s="12" t="s">
        <v>83</v>
      </c>
      <c r="AW474" s="12" t="s">
        <v>31</v>
      </c>
      <c r="AX474" s="12" t="s">
        <v>76</v>
      </c>
      <c r="AY474" s="210" t="s">
        <v>127</v>
      </c>
    </row>
    <row r="475" spans="2:65" s="12" customFormat="1" ht="11.25" x14ac:dyDescent="0.2">
      <c r="B475" s="200"/>
      <c r="C475" s="201"/>
      <c r="D475" s="197" t="s">
        <v>138</v>
      </c>
      <c r="E475" s="202" t="s">
        <v>1</v>
      </c>
      <c r="F475" s="203" t="s">
        <v>745</v>
      </c>
      <c r="G475" s="201"/>
      <c r="H475" s="204">
        <v>2.722</v>
      </c>
      <c r="I475" s="205"/>
      <c r="J475" s="201"/>
      <c r="K475" s="201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138</v>
      </c>
      <c r="AU475" s="210" t="s">
        <v>83</v>
      </c>
      <c r="AV475" s="12" t="s">
        <v>83</v>
      </c>
      <c r="AW475" s="12" t="s">
        <v>31</v>
      </c>
      <c r="AX475" s="12" t="s">
        <v>76</v>
      </c>
      <c r="AY475" s="210" t="s">
        <v>127</v>
      </c>
    </row>
    <row r="476" spans="2:65" s="13" customFormat="1" ht="11.25" x14ac:dyDescent="0.2">
      <c r="B476" s="211"/>
      <c r="C476" s="212"/>
      <c r="D476" s="197" t="s">
        <v>138</v>
      </c>
      <c r="E476" s="213" t="s">
        <v>1</v>
      </c>
      <c r="F476" s="214" t="s">
        <v>154</v>
      </c>
      <c r="G476" s="212"/>
      <c r="H476" s="215">
        <v>57.255000000000003</v>
      </c>
      <c r="I476" s="216"/>
      <c r="J476" s="212"/>
      <c r="K476" s="212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138</v>
      </c>
      <c r="AU476" s="221" t="s">
        <v>83</v>
      </c>
      <c r="AV476" s="13" t="s">
        <v>134</v>
      </c>
      <c r="AW476" s="13" t="s">
        <v>31</v>
      </c>
      <c r="AX476" s="13" t="s">
        <v>81</v>
      </c>
      <c r="AY476" s="221" t="s">
        <v>127</v>
      </c>
    </row>
    <row r="477" spans="2:65" s="1" customFormat="1" ht="21.6" customHeight="1" x14ac:dyDescent="0.2">
      <c r="B477" s="32"/>
      <c r="C477" s="222" t="s">
        <v>746</v>
      </c>
      <c r="D477" s="222" t="s">
        <v>185</v>
      </c>
      <c r="E477" s="223" t="s">
        <v>747</v>
      </c>
      <c r="F477" s="224" t="s">
        <v>748</v>
      </c>
      <c r="G477" s="225" t="s">
        <v>132</v>
      </c>
      <c r="H477" s="226">
        <v>65.843000000000004</v>
      </c>
      <c r="I477" s="227"/>
      <c r="J477" s="228">
        <f>ROUND(I477*H477,2)</f>
        <v>0</v>
      </c>
      <c r="K477" s="224" t="s">
        <v>133</v>
      </c>
      <c r="L477" s="229"/>
      <c r="M477" s="230" t="s">
        <v>1</v>
      </c>
      <c r="N477" s="231" t="s">
        <v>41</v>
      </c>
      <c r="O477" s="64"/>
      <c r="P477" s="193">
        <f>O477*H477</f>
        <v>0</v>
      </c>
      <c r="Q477" s="193">
        <v>1.7000000000000001E-2</v>
      </c>
      <c r="R477" s="193">
        <f>Q477*H477</f>
        <v>1.1193310000000001</v>
      </c>
      <c r="S477" s="193">
        <v>0</v>
      </c>
      <c r="T477" s="194">
        <f>S477*H477</f>
        <v>0</v>
      </c>
      <c r="AR477" s="195" t="s">
        <v>315</v>
      </c>
      <c r="AT477" s="195" t="s">
        <v>185</v>
      </c>
      <c r="AU477" s="195" t="s">
        <v>83</v>
      </c>
      <c r="AY477" s="15" t="s">
        <v>127</v>
      </c>
      <c r="BE477" s="196">
        <f>IF(N477="základní",J477,0)</f>
        <v>0</v>
      </c>
      <c r="BF477" s="196">
        <f>IF(N477="snížená",J477,0)</f>
        <v>0</v>
      </c>
      <c r="BG477" s="196">
        <f>IF(N477="zákl. přenesená",J477,0)</f>
        <v>0</v>
      </c>
      <c r="BH477" s="196">
        <f>IF(N477="sníž. přenesená",J477,0)</f>
        <v>0</v>
      </c>
      <c r="BI477" s="196">
        <f>IF(N477="nulová",J477,0)</f>
        <v>0</v>
      </c>
      <c r="BJ477" s="15" t="s">
        <v>81</v>
      </c>
      <c r="BK477" s="196">
        <f>ROUND(I477*H477,2)</f>
        <v>0</v>
      </c>
      <c r="BL477" s="15" t="s">
        <v>225</v>
      </c>
      <c r="BM477" s="195" t="s">
        <v>749</v>
      </c>
    </row>
    <row r="478" spans="2:65" s="1" customFormat="1" ht="19.5" x14ac:dyDescent="0.2">
      <c r="B478" s="32"/>
      <c r="C478" s="33"/>
      <c r="D478" s="197" t="s">
        <v>136</v>
      </c>
      <c r="E478" s="33"/>
      <c r="F478" s="198" t="s">
        <v>748</v>
      </c>
      <c r="G478" s="33"/>
      <c r="H478" s="33"/>
      <c r="I478" s="103"/>
      <c r="J478" s="33"/>
      <c r="K478" s="33"/>
      <c r="L478" s="36"/>
      <c r="M478" s="199"/>
      <c r="N478" s="64"/>
      <c r="O478" s="64"/>
      <c r="P478" s="64"/>
      <c r="Q478" s="64"/>
      <c r="R478" s="64"/>
      <c r="S478" s="64"/>
      <c r="T478" s="65"/>
      <c r="AT478" s="15" t="s">
        <v>136</v>
      </c>
      <c r="AU478" s="15" t="s">
        <v>83</v>
      </c>
    </row>
    <row r="479" spans="2:65" s="12" customFormat="1" ht="11.25" x14ac:dyDescent="0.2">
      <c r="B479" s="200"/>
      <c r="C479" s="201"/>
      <c r="D479" s="197" t="s">
        <v>138</v>
      </c>
      <c r="E479" s="201"/>
      <c r="F479" s="203" t="s">
        <v>750</v>
      </c>
      <c r="G479" s="201"/>
      <c r="H479" s="204">
        <v>65.843000000000004</v>
      </c>
      <c r="I479" s="205"/>
      <c r="J479" s="201"/>
      <c r="K479" s="201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138</v>
      </c>
      <c r="AU479" s="210" t="s">
        <v>83</v>
      </c>
      <c r="AV479" s="12" t="s">
        <v>83</v>
      </c>
      <c r="AW479" s="12" t="s">
        <v>4</v>
      </c>
      <c r="AX479" s="12" t="s">
        <v>81</v>
      </c>
      <c r="AY479" s="210" t="s">
        <v>127</v>
      </c>
    </row>
    <row r="480" spans="2:65" s="11" customFormat="1" ht="25.9" customHeight="1" x14ac:dyDescent="0.2">
      <c r="B480" s="168"/>
      <c r="C480" s="169"/>
      <c r="D480" s="170" t="s">
        <v>75</v>
      </c>
      <c r="E480" s="171" t="s">
        <v>751</v>
      </c>
      <c r="F480" s="171" t="s">
        <v>752</v>
      </c>
      <c r="G480" s="169"/>
      <c r="H480" s="169"/>
      <c r="I480" s="172"/>
      <c r="J480" s="173">
        <f>BK480</f>
        <v>0</v>
      </c>
      <c r="K480" s="169"/>
      <c r="L480" s="174"/>
      <c r="M480" s="175"/>
      <c r="N480" s="176"/>
      <c r="O480" s="176"/>
      <c r="P480" s="177">
        <f>P481+P486+P489</f>
        <v>0</v>
      </c>
      <c r="Q480" s="176"/>
      <c r="R480" s="177">
        <f>R481+R486+R489</f>
        <v>0</v>
      </c>
      <c r="S480" s="176"/>
      <c r="T480" s="178">
        <f>T481+T486+T489</f>
        <v>0</v>
      </c>
      <c r="AR480" s="179" t="s">
        <v>160</v>
      </c>
      <c r="AT480" s="180" t="s">
        <v>75</v>
      </c>
      <c r="AU480" s="180" t="s">
        <v>76</v>
      </c>
      <c r="AY480" s="179" t="s">
        <v>127</v>
      </c>
      <c r="BK480" s="181">
        <f>BK481+BK486+BK489</f>
        <v>0</v>
      </c>
    </row>
    <row r="481" spans="2:65" s="11" customFormat="1" ht="22.9" customHeight="1" x14ac:dyDescent="0.2">
      <c r="B481" s="168"/>
      <c r="C481" s="169"/>
      <c r="D481" s="170" t="s">
        <v>75</v>
      </c>
      <c r="E481" s="182" t="s">
        <v>753</v>
      </c>
      <c r="F481" s="182" t="s">
        <v>754</v>
      </c>
      <c r="G481" s="169"/>
      <c r="H481" s="169"/>
      <c r="I481" s="172"/>
      <c r="J481" s="183">
        <f>BK481</f>
        <v>0</v>
      </c>
      <c r="K481" s="169"/>
      <c r="L481" s="174"/>
      <c r="M481" s="175"/>
      <c r="N481" s="176"/>
      <c r="O481" s="176"/>
      <c r="P481" s="177">
        <f>SUM(P482:P485)</f>
        <v>0</v>
      </c>
      <c r="Q481" s="176"/>
      <c r="R481" s="177">
        <f>SUM(R482:R485)</f>
        <v>0</v>
      </c>
      <c r="S481" s="176"/>
      <c r="T481" s="178">
        <f>SUM(T482:T485)</f>
        <v>0</v>
      </c>
      <c r="AR481" s="179" t="s">
        <v>160</v>
      </c>
      <c r="AT481" s="180" t="s">
        <v>75</v>
      </c>
      <c r="AU481" s="180" t="s">
        <v>81</v>
      </c>
      <c r="AY481" s="179" t="s">
        <v>127</v>
      </c>
      <c r="BK481" s="181">
        <f>SUM(BK482:BK485)</f>
        <v>0</v>
      </c>
    </row>
    <row r="482" spans="2:65" s="1" customFormat="1" ht="14.45" customHeight="1" x14ac:dyDescent="0.2">
      <c r="B482" s="32"/>
      <c r="C482" s="184" t="s">
        <v>755</v>
      </c>
      <c r="D482" s="184" t="s">
        <v>129</v>
      </c>
      <c r="E482" s="185" t="s">
        <v>756</v>
      </c>
      <c r="F482" s="186" t="s">
        <v>757</v>
      </c>
      <c r="G482" s="187" t="s">
        <v>455</v>
      </c>
      <c r="H482" s="188">
        <v>1</v>
      </c>
      <c r="I482" s="189"/>
      <c r="J482" s="190">
        <f>ROUND(I482*H482,2)</f>
        <v>0</v>
      </c>
      <c r="K482" s="186" t="s">
        <v>133</v>
      </c>
      <c r="L482" s="36"/>
      <c r="M482" s="191" t="s">
        <v>1</v>
      </c>
      <c r="N482" s="192" t="s">
        <v>41</v>
      </c>
      <c r="O482" s="64"/>
      <c r="P482" s="193">
        <f>O482*H482</f>
        <v>0</v>
      </c>
      <c r="Q482" s="193">
        <v>0</v>
      </c>
      <c r="R482" s="193">
        <f>Q482*H482</f>
        <v>0</v>
      </c>
      <c r="S482" s="193">
        <v>0</v>
      </c>
      <c r="T482" s="194">
        <f>S482*H482</f>
        <v>0</v>
      </c>
      <c r="AR482" s="195" t="s">
        <v>758</v>
      </c>
      <c r="AT482" s="195" t="s">
        <v>129</v>
      </c>
      <c r="AU482" s="195" t="s">
        <v>83</v>
      </c>
      <c r="AY482" s="15" t="s">
        <v>127</v>
      </c>
      <c r="BE482" s="196">
        <f>IF(N482="základní",J482,0)</f>
        <v>0</v>
      </c>
      <c r="BF482" s="196">
        <f>IF(N482="snížená",J482,0)</f>
        <v>0</v>
      </c>
      <c r="BG482" s="196">
        <f>IF(N482="zákl. přenesená",J482,0)</f>
        <v>0</v>
      </c>
      <c r="BH482" s="196">
        <f>IF(N482="sníž. přenesená",J482,0)</f>
        <v>0</v>
      </c>
      <c r="BI482" s="196">
        <f>IF(N482="nulová",J482,0)</f>
        <v>0</v>
      </c>
      <c r="BJ482" s="15" t="s">
        <v>81</v>
      </c>
      <c r="BK482" s="196">
        <f>ROUND(I482*H482,2)</f>
        <v>0</v>
      </c>
      <c r="BL482" s="15" t="s">
        <v>758</v>
      </c>
      <c r="BM482" s="195" t="s">
        <v>759</v>
      </c>
    </row>
    <row r="483" spans="2:65" s="1" customFormat="1" ht="11.25" x14ac:dyDescent="0.2">
      <c r="B483" s="32"/>
      <c r="C483" s="33"/>
      <c r="D483" s="197" t="s">
        <v>136</v>
      </c>
      <c r="E483" s="33"/>
      <c r="F483" s="198" t="s">
        <v>757</v>
      </c>
      <c r="G483" s="33"/>
      <c r="H483" s="33"/>
      <c r="I483" s="103"/>
      <c r="J483" s="33"/>
      <c r="K483" s="33"/>
      <c r="L483" s="36"/>
      <c r="M483" s="199"/>
      <c r="N483" s="64"/>
      <c r="O483" s="64"/>
      <c r="P483" s="64"/>
      <c r="Q483" s="64"/>
      <c r="R483" s="64"/>
      <c r="S483" s="64"/>
      <c r="T483" s="65"/>
      <c r="AT483" s="15" t="s">
        <v>136</v>
      </c>
      <c r="AU483" s="15" t="s">
        <v>83</v>
      </c>
    </row>
    <row r="484" spans="2:65" s="1" customFormat="1" ht="21.6" customHeight="1" x14ac:dyDescent="0.2">
      <c r="B484" s="32"/>
      <c r="C484" s="184" t="s">
        <v>760</v>
      </c>
      <c r="D484" s="184" t="s">
        <v>129</v>
      </c>
      <c r="E484" s="185" t="s">
        <v>761</v>
      </c>
      <c r="F484" s="186" t="s">
        <v>762</v>
      </c>
      <c r="G484" s="187" t="s">
        <v>455</v>
      </c>
      <c r="H484" s="188">
        <v>1</v>
      </c>
      <c r="I484" s="189"/>
      <c r="J484" s="190">
        <f>ROUND(I484*H484,2)</f>
        <v>0</v>
      </c>
      <c r="K484" s="186" t="s">
        <v>133</v>
      </c>
      <c r="L484" s="36"/>
      <c r="M484" s="191" t="s">
        <v>1</v>
      </c>
      <c r="N484" s="192" t="s">
        <v>41</v>
      </c>
      <c r="O484" s="64"/>
      <c r="P484" s="193">
        <f>O484*H484</f>
        <v>0</v>
      </c>
      <c r="Q484" s="193">
        <v>0</v>
      </c>
      <c r="R484" s="193">
        <f>Q484*H484</f>
        <v>0</v>
      </c>
      <c r="S484" s="193">
        <v>0</v>
      </c>
      <c r="T484" s="194">
        <f>S484*H484</f>
        <v>0</v>
      </c>
      <c r="AR484" s="195" t="s">
        <v>758</v>
      </c>
      <c r="AT484" s="195" t="s">
        <v>129</v>
      </c>
      <c r="AU484" s="195" t="s">
        <v>83</v>
      </c>
      <c r="AY484" s="15" t="s">
        <v>127</v>
      </c>
      <c r="BE484" s="196">
        <f>IF(N484="základní",J484,0)</f>
        <v>0</v>
      </c>
      <c r="BF484" s="196">
        <f>IF(N484="snížená",J484,0)</f>
        <v>0</v>
      </c>
      <c r="BG484" s="196">
        <f>IF(N484="zákl. přenesená",J484,0)</f>
        <v>0</v>
      </c>
      <c r="BH484" s="196">
        <f>IF(N484="sníž. přenesená",J484,0)</f>
        <v>0</v>
      </c>
      <c r="BI484" s="196">
        <f>IF(N484="nulová",J484,0)</f>
        <v>0</v>
      </c>
      <c r="BJ484" s="15" t="s">
        <v>81</v>
      </c>
      <c r="BK484" s="196">
        <f>ROUND(I484*H484,2)</f>
        <v>0</v>
      </c>
      <c r="BL484" s="15" t="s">
        <v>758</v>
      </c>
      <c r="BM484" s="195" t="s">
        <v>763</v>
      </c>
    </row>
    <row r="485" spans="2:65" s="1" customFormat="1" ht="11.25" x14ac:dyDescent="0.2">
      <c r="B485" s="32"/>
      <c r="C485" s="33"/>
      <c r="D485" s="197" t="s">
        <v>136</v>
      </c>
      <c r="E485" s="33"/>
      <c r="F485" s="198" t="s">
        <v>762</v>
      </c>
      <c r="G485" s="33"/>
      <c r="H485" s="33"/>
      <c r="I485" s="103"/>
      <c r="J485" s="33"/>
      <c r="K485" s="33"/>
      <c r="L485" s="36"/>
      <c r="M485" s="199"/>
      <c r="N485" s="64"/>
      <c r="O485" s="64"/>
      <c r="P485" s="64"/>
      <c r="Q485" s="64"/>
      <c r="R485" s="64"/>
      <c r="S485" s="64"/>
      <c r="T485" s="65"/>
      <c r="AT485" s="15" t="s">
        <v>136</v>
      </c>
      <c r="AU485" s="15" t="s">
        <v>83</v>
      </c>
    </row>
    <row r="486" spans="2:65" s="11" customFormat="1" ht="22.9" customHeight="1" x14ac:dyDescent="0.2">
      <c r="B486" s="168"/>
      <c r="C486" s="169"/>
      <c r="D486" s="170" t="s">
        <v>75</v>
      </c>
      <c r="E486" s="182" t="s">
        <v>764</v>
      </c>
      <c r="F486" s="182" t="s">
        <v>765</v>
      </c>
      <c r="G486" s="169"/>
      <c r="H486" s="169"/>
      <c r="I486" s="172"/>
      <c r="J486" s="183">
        <f>BK486</f>
        <v>0</v>
      </c>
      <c r="K486" s="169"/>
      <c r="L486" s="174"/>
      <c r="M486" s="175"/>
      <c r="N486" s="176"/>
      <c r="O486" s="176"/>
      <c r="P486" s="177">
        <f>SUM(P487:P488)</f>
        <v>0</v>
      </c>
      <c r="Q486" s="176"/>
      <c r="R486" s="177">
        <f>SUM(R487:R488)</f>
        <v>0</v>
      </c>
      <c r="S486" s="176"/>
      <c r="T486" s="178">
        <f>SUM(T487:T488)</f>
        <v>0</v>
      </c>
      <c r="AR486" s="179" t="s">
        <v>160</v>
      </c>
      <c r="AT486" s="180" t="s">
        <v>75</v>
      </c>
      <c r="AU486" s="180" t="s">
        <v>81</v>
      </c>
      <c r="AY486" s="179" t="s">
        <v>127</v>
      </c>
      <c r="BK486" s="181">
        <f>SUM(BK487:BK488)</f>
        <v>0</v>
      </c>
    </row>
    <row r="487" spans="2:65" s="1" customFormat="1" ht="21.6" customHeight="1" x14ac:dyDescent="0.2">
      <c r="B487" s="32"/>
      <c r="C487" s="184" t="s">
        <v>766</v>
      </c>
      <c r="D487" s="184" t="s">
        <v>129</v>
      </c>
      <c r="E487" s="185" t="s">
        <v>767</v>
      </c>
      <c r="F487" s="186" t="s">
        <v>768</v>
      </c>
      <c r="G487" s="187" t="s">
        <v>455</v>
      </c>
      <c r="H487" s="188">
        <v>1</v>
      </c>
      <c r="I487" s="189"/>
      <c r="J487" s="190">
        <f>ROUND(I487*H487,2)</f>
        <v>0</v>
      </c>
      <c r="K487" s="186" t="s">
        <v>133</v>
      </c>
      <c r="L487" s="36"/>
      <c r="M487" s="191" t="s">
        <v>1</v>
      </c>
      <c r="N487" s="192" t="s">
        <v>41</v>
      </c>
      <c r="O487" s="64"/>
      <c r="P487" s="193">
        <f>O487*H487</f>
        <v>0</v>
      </c>
      <c r="Q487" s="193">
        <v>0</v>
      </c>
      <c r="R487" s="193">
        <f>Q487*H487</f>
        <v>0</v>
      </c>
      <c r="S487" s="193">
        <v>0</v>
      </c>
      <c r="T487" s="194">
        <f>S487*H487</f>
        <v>0</v>
      </c>
      <c r="AR487" s="195" t="s">
        <v>758</v>
      </c>
      <c r="AT487" s="195" t="s">
        <v>129</v>
      </c>
      <c r="AU487" s="195" t="s">
        <v>83</v>
      </c>
      <c r="AY487" s="15" t="s">
        <v>127</v>
      </c>
      <c r="BE487" s="196">
        <f>IF(N487="základní",J487,0)</f>
        <v>0</v>
      </c>
      <c r="BF487" s="196">
        <f>IF(N487="snížená",J487,0)</f>
        <v>0</v>
      </c>
      <c r="BG487" s="196">
        <f>IF(N487="zákl. přenesená",J487,0)</f>
        <v>0</v>
      </c>
      <c r="BH487" s="196">
        <f>IF(N487="sníž. přenesená",J487,0)</f>
        <v>0</v>
      </c>
      <c r="BI487" s="196">
        <f>IF(N487="nulová",J487,0)</f>
        <v>0</v>
      </c>
      <c r="BJ487" s="15" t="s">
        <v>81</v>
      </c>
      <c r="BK487" s="196">
        <f>ROUND(I487*H487,2)</f>
        <v>0</v>
      </c>
      <c r="BL487" s="15" t="s">
        <v>758</v>
      </c>
      <c r="BM487" s="195" t="s">
        <v>769</v>
      </c>
    </row>
    <row r="488" spans="2:65" s="1" customFormat="1" ht="11.25" x14ac:dyDescent="0.2">
      <c r="B488" s="32"/>
      <c r="C488" s="33"/>
      <c r="D488" s="197" t="s">
        <v>136</v>
      </c>
      <c r="E488" s="33"/>
      <c r="F488" s="198" t="s">
        <v>768</v>
      </c>
      <c r="G488" s="33"/>
      <c r="H488" s="33"/>
      <c r="I488" s="103"/>
      <c r="J488" s="33"/>
      <c r="K488" s="33"/>
      <c r="L488" s="36"/>
      <c r="M488" s="199"/>
      <c r="N488" s="64"/>
      <c r="O488" s="64"/>
      <c r="P488" s="64"/>
      <c r="Q488" s="64"/>
      <c r="R488" s="64"/>
      <c r="S488" s="64"/>
      <c r="T488" s="65"/>
      <c r="AT488" s="15" t="s">
        <v>136</v>
      </c>
      <c r="AU488" s="15" t="s">
        <v>83</v>
      </c>
    </row>
    <row r="489" spans="2:65" s="11" customFormat="1" ht="22.9" customHeight="1" x14ac:dyDescent="0.2">
      <c r="B489" s="168"/>
      <c r="C489" s="169"/>
      <c r="D489" s="170" t="s">
        <v>75</v>
      </c>
      <c r="E489" s="182" t="s">
        <v>770</v>
      </c>
      <c r="F489" s="182" t="s">
        <v>771</v>
      </c>
      <c r="G489" s="169"/>
      <c r="H489" s="169"/>
      <c r="I489" s="172"/>
      <c r="J489" s="183">
        <f>BK489</f>
        <v>0</v>
      </c>
      <c r="K489" s="169"/>
      <c r="L489" s="174"/>
      <c r="M489" s="175"/>
      <c r="N489" s="176"/>
      <c r="O489" s="176"/>
      <c r="P489" s="177">
        <f>SUM(P490:P491)</f>
        <v>0</v>
      </c>
      <c r="Q489" s="176"/>
      <c r="R489" s="177">
        <f>SUM(R490:R491)</f>
        <v>0</v>
      </c>
      <c r="S489" s="176"/>
      <c r="T489" s="178">
        <f>SUM(T490:T491)</f>
        <v>0</v>
      </c>
      <c r="AR489" s="179" t="s">
        <v>160</v>
      </c>
      <c r="AT489" s="180" t="s">
        <v>75</v>
      </c>
      <c r="AU489" s="180" t="s">
        <v>81</v>
      </c>
      <c r="AY489" s="179" t="s">
        <v>127</v>
      </c>
      <c r="BK489" s="181">
        <f>SUM(BK490:BK491)</f>
        <v>0</v>
      </c>
    </row>
    <row r="490" spans="2:65" s="1" customFormat="1" ht="14.45" customHeight="1" x14ac:dyDescent="0.2">
      <c r="B490" s="32"/>
      <c r="C490" s="184" t="s">
        <v>772</v>
      </c>
      <c r="D490" s="184" t="s">
        <v>129</v>
      </c>
      <c r="E490" s="185" t="s">
        <v>773</v>
      </c>
      <c r="F490" s="186" t="s">
        <v>774</v>
      </c>
      <c r="G490" s="187" t="s">
        <v>455</v>
      </c>
      <c r="H490" s="188">
        <v>1</v>
      </c>
      <c r="I490" s="189"/>
      <c r="J490" s="190">
        <f>ROUND(I490*H490,2)</f>
        <v>0</v>
      </c>
      <c r="K490" s="186" t="s">
        <v>133</v>
      </c>
      <c r="L490" s="36"/>
      <c r="M490" s="191" t="s">
        <v>1</v>
      </c>
      <c r="N490" s="192" t="s">
        <v>41</v>
      </c>
      <c r="O490" s="64"/>
      <c r="P490" s="193">
        <f>O490*H490</f>
        <v>0</v>
      </c>
      <c r="Q490" s="193">
        <v>0</v>
      </c>
      <c r="R490" s="193">
        <f>Q490*H490</f>
        <v>0</v>
      </c>
      <c r="S490" s="193">
        <v>0</v>
      </c>
      <c r="T490" s="194">
        <f>S490*H490</f>
        <v>0</v>
      </c>
      <c r="AR490" s="195" t="s">
        <v>758</v>
      </c>
      <c r="AT490" s="195" t="s">
        <v>129</v>
      </c>
      <c r="AU490" s="195" t="s">
        <v>83</v>
      </c>
      <c r="AY490" s="15" t="s">
        <v>127</v>
      </c>
      <c r="BE490" s="196">
        <f>IF(N490="základní",J490,0)</f>
        <v>0</v>
      </c>
      <c r="BF490" s="196">
        <f>IF(N490="snížená",J490,0)</f>
        <v>0</v>
      </c>
      <c r="BG490" s="196">
        <f>IF(N490="zákl. přenesená",J490,0)</f>
        <v>0</v>
      </c>
      <c r="BH490" s="196">
        <f>IF(N490="sníž. přenesená",J490,0)</f>
        <v>0</v>
      </c>
      <c r="BI490" s="196">
        <f>IF(N490="nulová",J490,0)</f>
        <v>0</v>
      </c>
      <c r="BJ490" s="15" t="s">
        <v>81</v>
      </c>
      <c r="BK490" s="196">
        <f>ROUND(I490*H490,2)</f>
        <v>0</v>
      </c>
      <c r="BL490" s="15" t="s">
        <v>758</v>
      </c>
      <c r="BM490" s="195" t="s">
        <v>775</v>
      </c>
    </row>
    <row r="491" spans="2:65" s="1" customFormat="1" ht="11.25" x14ac:dyDescent="0.2">
      <c r="B491" s="32"/>
      <c r="C491" s="33"/>
      <c r="D491" s="197" t="s">
        <v>136</v>
      </c>
      <c r="E491" s="33"/>
      <c r="F491" s="198" t="s">
        <v>774</v>
      </c>
      <c r="G491" s="33"/>
      <c r="H491" s="33"/>
      <c r="I491" s="103"/>
      <c r="J491" s="33"/>
      <c r="K491" s="33"/>
      <c r="L491" s="36"/>
      <c r="M491" s="232"/>
      <c r="N491" s="233"/>
      <c r="O491" s="233"/>
      <c r="P491" s="233"/>
      <c r="Q491" s="233"/>
      <c r="R491" s="233"/>
      <c r="S491" s="233"/>
      <c r="T491" s="234"/>
      <c r="AT491" s="15" t="s">
        <v>136</v>
      </c>
      <c r="AU491" s="15" t="s">
        <v>83</v>
      </c>
    </row>
    <row r="492" spans="2:65" s="1" customFormat="1" ht="6.95" customHeight="1" x14ac:dyDescent="0.2">
      <c r="B492" s="47"/>
      <c r="C492" s="48"/>
      <c r="D492" s="48"/>
      <c r="E492" s="48"/>
      <c r="F492" s="48"/>
      <c r="G492" s="48"/>
      <c r="H492" s="48"/>
      <c r="I492" s="135"/>
      <c r="J492" s="48"/>
      <c r="K492" s="48"/>
      <c r="L492" s="36"/>
    </row>
  </sheetData>
  <sheetProtection algorithmName="SHA-512" hashValue="xtsYtvcinrKXHcu2rZg6eb0ZV/wi+CO+PRiXfsaY+N9xTQEIHSiRkS6WHqFNKUY2s9aiZmLPPmKABpuOcEyhsw==" saltValue="J4PhjaiPgKWJXI654B8qHOjeIeBPj646iJDgs4IOT7TKU252u0pz3L3nA0XuHOlJslNZDzaaO3PMJtN1LYgc2A==" spinCount="100000" sheet="1" objects="1" scenarios="1" formatColumns="0" formatRows="0" autoFilter="0"/>
  <autoFilter ref="C133:K491"/>
  <mergeCells count="6">
    <mergeCell ref="L2:V2"/>
    <mergeCell ref="E7:H7"/>
    <mergeCell ref="E16:H16"/>
    <mergeCell ref="E25:H25"/>
    <mergeCell ref="E85:H85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20190529 - MŠ Kalinova 57...</vt:lpstr>
      <vt:lpstr>'20190529 - MŠ Kalinova 57...'!Názvy_tisku</vt:lpstr>
      <vt:lpstr>'Rekapitulace stavby'!Názvy_tisku</vt:lpstr>
      <vt:lpstr>'20190529 - MŠ Kalinova 57...'!Oblast_tisku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DT178731\Nesnera</dc:creator>
  <cp:lastModifiedBy>Voce</cp:lastModifiedBy>
  <dcterms:created xsi:type="dcterms:W3CDTF">2019-06-03T05:49:32Z</dcterms:created>
  <dcterms:modified xsi:type="dcterms:W3CDTF">2019-06-03T05:57:53Z</dcterms:modified>
</cp:coreProperties>
</file>