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067"/>
  <workbookPr/>
  <bookViews>
    <workbookView xWindow="0" yWindow="0" windowWidth="20490" windowHeight="7530" activeTab="0"/>
  </bookViews>
  <sheets>
    <sheet name="Rekapitulace stavby" sheetId="1" r:id="rId1"/>
    <sheet name="SO 1 - Slaboproudé rozvody" sheetId="3" r:id="rId2"/>
  </sheets>
  <definedNames>
    <definedName name="_xlnm.Print_Area" localSheetId="0">'Rekapitulace stavby'!$C$4:$AP$70,'Rekapitulace stavby'!$C$76:$AP$98</definedName>
    <definedName name="_xlnm.Print_Area" localSheetId="1">'SO 1 - Slaboproudé rozvody'!$C$4:$Q$70,'SO 1 - Slaboproudé rozvody'!$C$76:$Q$102,'SO 1 - Slaboproudé rozvody'!$C$108:$Q$161</definedName>
    <definedName name="_xlnm.Print_Titles" localSheetId="0">'Rekapitulace stavby'!$85:$85</definedName>
    <definedName name="_xlnm.Print_Titles" localSheetId="1">'SO 1 - Slaboproudé rozvody'!$119:$119</definedName>
  </definedNames>
  <calcPr calcId="171027"/>
</workbook>
</file>

<file path=xl/sharedStrings.xml><?xml version="1.0" encoding="utf-8"?>
<sst xmlns="http://schemas.openxmlformats.org/spreadsheetml/2006/main" count="754" uniqueCount="253">
  <si>
    <t>2012</t>
  </si>
  <si>
    <t>List obsahuje:</t>
  </si>
  <si>
    <t>1) Souhrnný list stavby</t>
  </si>
  <si>
    <t>2) Rekapitulace objektů</t>
  </si>
  <si>
    <t>2.0</t>
  </si>
  <si>
    <t/>
  </si>
  <si>
    <t>False</t>
  </si>
  <si>
    <t>optimalizováno pro tisk sestav ve formátu A4 - na výšku</t>
  </si>
  <si>
    <t>&gt;&gt;  skryté sloupce  &lt;&lt;</t>
  </si>
  <si>
    <t>0,01</t>
  </si>
  <si>
    <t>21</t>
  </si>
  <si>
    <t>1</t>
  </si>
  <si>
    <t>15</t>
  </si>
  <si>
    <t>SOUHRNNÝ LIST STAVBY</t>
  </si>
  <si>
    <t>v ---  níže se nacházejí doplnkové a pomocné údaje k sestavám  --- v</t>
  </si>
  <si>
    <t>0,001</t>
  </si>
  <si>
    <t>Kód:</t>
  </si>
  <si>
    <t>Stavba:</t>
  </si>
  <si>
    <t>0,1</t>
  </si>
  <si>
    <t>JKSO:</t>
  </si>
  <si>
    <t>CC-CZ:</t>
  </si>
  <si>
    <t>Místo:</t>
  </si>
  <si>
    <t>Datum:</t>
  </si>
  <si>
    <t>10</t>
  </si>
  <si>
    <t>CZ-CPA:</t>
  </si>
  <si>
    <t>100</t>
  </si>
  <si>
    <t>Objednatel:</t>
  </si>
  <si>
    <t>IČ:</t>
  </si>
  <si>
    <t>DIČ:</t>
  </si>
  <si>
    <t>Zhotovitel:</t>
  </si>
  <si>
    <t>Bude vybrán</t>
  </si>
  <si>
    <t>Projektant:</t>
  </si>
  <si>
    <t>True</t>
  </si>
  <si>
    <t>Zpracovatel:</t>
  </si>
  <si>
    <t>Poznámka:</t>
  </si>
  <si>
    <t>Všechny názvy výrobků, materiálů a jejich výrobců uvedených v této PD jsou pouze informativní a slouží pro určení standardů vlastností a kvality. U všech těchto materiálů a výrobků zadavatel ve smyslu zákona č. 134/2016 Sb., o zadávání veřejných zakázek, výslovně umožňuje dodavatelům nabídnout rovnocenné řešení.
Položky uvedeny v soupisu prací (tzv. úvodní části katalogů) jsou neomezeně dálkově k dispozici na www.cs-urs.cz. Položky soupisu prací, které nemají ve sloupci "Cenová soustava" uvedeny žádný údaj, nepochází z cenové soustavy ÚRS. Dalším zdrojem byly internetové stránky několika výrobců. Podrobný popis jednotlivých prvků je uveden v projektové dokumentaci nebo soupisu prací.
Bližší informace k ocenění rozpočtu jsou uvedeny v textových a výkresových částech projektové dokumentace stavby.
Ceny položek neuvedených v cenové soustavě ÚRS byly stanoveny na základě běžných cen výrobců a stavebních firem, nebo vychází z již realizovaných zakázek.
Přílohou k rozpočtu je projektová dokumentace, která je jeho nedílnou součástí. Případné nesrovnalosti rozpočtu s projektovou dokumentaci je nutně řešit s investorem či projektantem, aby se předešlo pochyběním a následné škodně škodám hned při jejich zjištění.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</si>
  <si>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</si>
  <si>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</si>
  <si>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</si>
  <si>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</si>
  <si>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</si>
  <si>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</si>
  <si>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</si>
  <si>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</si>
  <si>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</si>
  <si>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</si>
  <si>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</si>
  <si>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</si>
  <si>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</si>
  <si>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</si>
  <si>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</si>
  <si>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</si>
  <si>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</si>
  <si>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</si>
  <si>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</si>
  <si>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</si>
  <si>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</si>
  <si>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</si>
  <si>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</si>
  <si>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</si>
  <si>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</si>
  <si>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</si>
  <si>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</si>
  <si>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</si>
  <si>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</si>
  <si>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</si>
  <si>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</si>
  <si>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</si>
  <si>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</si>
  <si>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</si>
  <si>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</si>
  <si>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</si>
  <si>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</si>
  <si>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</si>
  <si>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</si>
  <si>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</si>
  <si>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</si>
  <si>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</si>
  <si>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{bd2ab465-5e3e-48fe-9250-d9461469b447}</t>
  </si>
  <si>
    <t>{00000000-0000-0000-0000-000000000000}</t>
  </si>
  <si>
    <t>{7657c5fe-0f98-47cc-a9ef-02f9392908b2}</t>
  </si>
  <si>
    <t>/</t>
  </si>
  <si>
    <t>2</t>
  </si>
  <si>
    <t>{53c64e82-66ac-41ce-b809-4672cd375ba1}</t>
  </si>
  <si>
    <t>Slaboproudé rozvody</t>
  </si>
  <si>
    <t>{7349b443-3863-4056-9ccc-94fc185cbff9}</t>
  </si>
  <si>
    <t>2) Ostatní náklady ze souhrnného listu</t>
  </si>
  <si>
    <t>Procent. zadání
[% nákladů rozpočtu]</t>
  </si>
  <si>
    <t>Zařazení nákladů</t>
  </si>
  <si>
    <t>Celkové náklady za stavbu 1) + 2)</t>
  </si>
  <si>
    <t>1) Krycí list rozpočtu</t>
  </si>
  <si>
    <t>2) Rekapitulace rozpočtu</t>
  </si>
  <si>
    <t>3) Rozpočet</t>
  </si>
  <si>
    <t>Zpět na list:</t>
  </si>
  <si>
    <t>Rekapitulace stavby</t>
  </si>
  <si>
    <t>KRYCÍ LIST ROZPOČTU</t>
  </si>
  <si>
    <t>Objekt:</t>
  </si>
  <si>
    <t>SO 2 - Technika prostředí stavby</t>
  </si>
  <si>
    <t>Část:</t>
  </si>
  <si>
    <t>Ing. Ota Pour</t>
  </si>
  <si>
    <t>Náklady z rozpočtu</t>
  </si>
  <si>
    <t>Ostatní náklady</t>
  </si>
  <si>
    <t>REKAPITULACE ROZPOČTU</t>
  </si>
  <si>
    <t>Kód - Popis</t>
  </si>
  <si>
    <t>Cena celkem [CZK]</t>
  </si>
  <si>
    <t>1) Náklady z rozpočtu</t>
  </si>
  <si>
    <t>-1</t>
  </si>
  <si>
    <t>PSV - Práce a dodávky PSV</t>
  </si>
  <si>
    <t xml:space="preserve">    740 - Elektromontáže - zkoušky a revize</t>
  </si>
  <si>
    <t xml:space="preserve">    742 - Elektromontáže - rozvodný systém</t>
  </si>
  <si>
    <t xml:space="preserve">    743 - Elektromontáže - hrubá montáž</t>
  </si>
  <si>
    <t xml:space="preserve">    744 - Elektromontáže - rozvody vodičů měděných</t>
  </si>
  <si>
    <t xml:space="preserve">    746 - Elektromontáže - soubory pro vodiče</t>
  </si>
  <si>
    <t xml:space="preserve">    747 - Elektromontáže - kompletace rozvodů</t>
  </si>
  <si>
    <t>VRN - Vedlejší rozpočtové náklady</t>
  </si>
  <si>
    <t xml:space="preserve">    VRN9 - Ostatní náklady</t>
  </si>
  <si>
    <t>2) Ostatní náklady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</si>
  <si>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</si>
  <si>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</si>
  <si>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</si>
  <si>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</si>
  <si>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</si>
  <si>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</si>
  <si>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</si>
  <si>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</si>
  <si>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</si>
  <si>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</si>
  <si>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</si>
  <si>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</si>
  <si>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</si>
  <si>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</si>
  <si>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</si>
  <si>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</si>
  <si>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kus</t>
  </si>
  <si>
    <t>4</t>
  </si>
  <si>
    <t>m</t>
  </si>
  <si>
    <t>5</t>
  </si>
  <si>
    <t>M</t>
  </si>
  <si>
    <t>743112115</t>
  </si>
  <si>
    <t>345710510</t>
  </si>
  <si>
    <t>743411111</t>
  </si>
  <si>
    <t>345715110</t>
  </si>
  <si>
    <t>16</t>
  </si>
  <si>
    <t>32</t>
  </si>
  <si>
    <t>744411230</t>
  </si>
  <si>
    <t>hod</t>
  </si>
  <si>
    <t>740991200.2</t>
  </si>
  <si>
    <t>-2098196931</t>
  </si>
  <si>
    <t>740991299R</t>
  </si>
  <si>
    <t>1392562086</t>
  </si>
  <si>
    <t>374644886</t>
  </si>
  <si>
    <t>-1861434375</t>
  </si>
  <si>
    <t>-1184359096</t>
  </si>
  <si>
    <t>-419596330</t>
  </si>
  <si>
    <t>742828354</t>
  </si>
  <si>
    <t>341110047R.1</t>
  </si>
  <si>
    <t>-1691924479</t>
  </si>
  <si>
    <t>341500040R</t>
  </si>
  <si>
    <t>208015005</t>
  </si>
  <si>
    <t>746211520</t>
  </si>
  <si>
    <t>Ukončení vodič izolovaný do 1,5 mm2 v rozváděči nebo na přístroji</t>
  </si>
  <si>
    <t>-42287054</t>
  </si>
  <si>
    <t>1542022191</t>
  </si>
  <si>
    <t>345551052R</t>
  </si>
  <si>
    <t>797005979</t>
  </si>
  <si>
    <t>-1643186265</t>
  </si>
  <si>
    <t>345551008R</t>
  </si>
  <si>
    <t>-1617709084</t>
  </si>
  <si>
    <t>747161000R</t>
  </si>
  <si>
    <t>693744434</t>
  </si>
  <si>
    <t>345551054R</t>
  </si>
  <si>
    <t>-1659520298</t>
  </si>
  <si>
    <t>747161021R</t>
  </si>
  <si>
    <t>-1871708368</t>
  </si>
  <si>
    <t>345840004R</t>
  </si>
  <si>
    <t>498367148</t>
  </si>
  <si>
    <t>7471610581R</t>
  </si>
  <si>
    <t>-396981762</t>
  </si>
  <si>
    <t>345840044R</t>
  </si>
  <si>
    <t>-993374502</t>
  </si>
  <si>
    <t>7471610411R</t>
  </si>
  <si>
    <t>-546436345</t>
  </si>
  <si>
    <t>3458407851R</t>
  </si>
  <si>
    <t>-369044675</t>
  </si>
  <si>
    <t>7471610000R</t>
  </si>
  <si>
    <t>468948273</t>
  </si>
  <si>
    <t>3458521118R</t>
  </si>
  <si>
    <t>El.zámek na otevírání dveří</t>
  </si>
  <si>
    <t>1796783514</t>
  </si>
  <si>
    <t>7470000000R</t>
  </si>
  <si>
    <t>-362306367</t>
  </si>
  <si>
    <t>3458528510R</t>
  </si>
  <si>
    <t>260884503</t>
  </si>
  <si>
    <t>7470000044R</t>
  </si>
  <si>
    <t>435549127</t>
  </si>
  <si>
    <t>3458584111R</t>
  </si>
  <si>
    <t>901355602</t>
  </si>
  <si>
    <t>013254110R</t>
  </si>
  <si>
    <t>Stavební přípomoce vč. materiálu</t>
  </si>
  <si>
    <t>819131405</t>
  </si>
  <si>
    <t>013254000.1.1</t>
  </si>
  <si>
    <t>-1006237831</t>
  </si>
  <si>
    <t>Kamerové zabezpečení vstupů školek v Novém Boru</t>
  </si>
  <si>
    <t>školka SRDÍČKO, KYTIČKA, JABLÍČKO, POHÁDKA, KLÍČEK</t>
  </si>
  <si>
    <t>SO 1</t>
  </si>
  <si>
    <t>SO 1.1</t>
  </si>
  <si>
    <t>SO 1.2</t>
  </si>
  <si>
    <t>SO 1.3</t>
  </si>
  <si>
    <t>SO 1.4</t>
  </si>
  <si>
    <t>SO 1.5</t>
  </si>
  <si>
    <t>Slaboproudé rozvody s kabely - SRDÍČKO</t>
  </si>
  <si>
    <t>Slaboproudé rozvody s kabely - KYTIČKA</t>
  </si>
  <si>
    <t>Slaboproudé rozvody bezdrátové - SRDÍČKO</t>
  </si>
  <si>
    <t>Slaboproudé rozvody bezdrátové - JABLÍČKO</t>
  </si>
  <si>
    <t>Slaboproudé rozvody s kabely - POHÁDKA</t>
  </si>
  <si>
    <t>SO 1.6</t>
  </si>
  <si>
    <t>Slaboproudé rozvody bezdrátové - KLÍČEK</t>
  </si>
  <si>
    <t>Město Nový Bor, náměstí Míru 1, Nový Bor, 473 01</t>
  </si>
  <si>
    <t>Město Nový Bor, nám. Míru 1, Nový Bor, 473 01</t>
  </si>
  <si>
    <t>Kontrolní měření kabelů</t>
  </si>
  <si>
    <t>Celková prohlídka elektrického rozvodu a zařízení do 0,5 milionu Kč</t>
  </si>
  <si>
    <t>Venkovní bezdrátová jednotka domácího bezdrátového videotelefonu:
provedení krytu - antivandal
Venkovní barevná kamera (rozlišení 640x480)
noční vidění kamery (6x infra Led)
mikrofon + reproduktor 
tlačítko pro zazvonění
podsvětlený prostor pod jmenovkou (indikační led)
zdroj 12V 2A 
možnost připojit dveřní otvírač (el.zámek)</t>
  </si>
  <si>
    <t>74716180R</t>
  </si>
  <si>
    <t>Venkovní bezdrátová jednotka domácího bezdrátového videotelefonu:možnost připojit dveřní otvírač (el.zámek)
provedení krytu - antivandal
Venkovní barevná kamera (rozlišení 640x480)
noční vidění kamery (6x infra Led)
mikrofon + reproduktor 
tlačítko pro zazvonění
podsvětlený prostor pod jmenovkou  zdroj 12V 2A</t>
  </si>
  <si>
    <t>Barevný TFT LCD displej (velikost 2,4", rozlišení 320x240)
Akustický zvuk zvonku (v případě stisku venkovního tlačítka)
Vestavná pendreková anténa (napevno)
Vnitřní vestavěný akumulátor (Lion-3,7V 2450mAh) doba stand bye provozu cca. 5dní
Vstup pro nabíjení přes mini USB - možno nabíjet z PC. doba nabíjení 12 hodin
Reproduktor+mikrofon pro oboustrannou komunikaci
LED – indikátor chodu výrobku nebo dobíjení akku 
tlačítko odemykání elektrického venkovního zámku 
tlačítko monitor: tlačítko monitorování venkovního prostředí přes kameru venkovní jednotky 
tlačítka (+ -) nastaví jasu obrazu 
tlačítka (+ -) nastavení hlasitosti jednotky
tlačítko pro interkomunikaci mezi dalšími jednotkami 
ON/OFF vypínač</t>
  </si>
  <si>
    <t>7471615211R</t>
  </si>
  <si>
    <t>Zdroj k el. zámku</t>
  </si>
  <si>
    <t>Tří-tlačítková kamerová jednotka pro dveřní videotelefon, 800TVř, objektiv 3.7mm / 76°, IR přísvit, montáž na povrch napájeno z monitoru</t>
  </si>
  <si>
    <t>7 ¨ palcová LCD obrazovka ( včetně zdroje ), s možností ovládání el.zámku.</t>
  </si>
  <si>
    <t>7 " palcová LCD obrazovka ( včetně zdroje) s možností ovládání el.zámku</t>
  </si>
  <si>
    <t xml:space="preserve">Kamera v provedení AHD/Analog kamera se zdrojem 12V </t>
  </si>
  <si>
    <t>LCD monitor 9 " se zdrojem 12V</t>
  </si>
  <si>
    <t>Odbočovač T pro koaxiální kabel</t>
  </si>
  <si>
    <t>Montáž kabel Cu sk.2 do 1 kV do 0,40 kg v liště vkládací</t>
  </si>
  <si>
    <t>Kabel JYSTY 2x2x0,8mm2</t>
  </si>
  <si>
    <t>Koaxiální kabel vč. koncovek</t>
  </si>
  <si>
    <t>Montáž lišty vkládací 20x20 mm</t>
  </si>
  <si>
    <t>Lišta vkládací 20x20 mm</t>
  </si>
  <si>
    <t>Karbice na povrch 80x80 mm s víčkem</t>
  </si>
  <si>
    <t>Montáž krabice na povrch 80x80mm s víčkem</t>
  </si>
  <si>
    <t>743112116</t>
  </si>
  <si>
    <t>345710512</t>
  </si>
  <si>
    <t>Montáž lišty vkládací 20x40 mm</t>
  </si>
  <si>
    <t>Lišta vkládací 20x40 mm</t>
  </si>
  <si>
    <t>Parametrizace, nastavení a zkušební provoz</t>
  </si>
  <si>
    <t>Srdíčko</t>
  </si>
  <si>
    <t>bezdrát</t>
  </si>
  <si>
    <t>Kytička</t>
  </si>
  <si>
    <t>Jablíčko</t>
  </si>
  <si>
    <t>s kabely</t>
  </si>
  <si>
    <t>Pohádka</t>
  </si>
  <si>
    <t>Klíček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</si>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</sst>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0%"/>
    <numFmt numFmtId="165" formatCode="dd\.mm\.yyyy"/>
    <numFmt numFmtId="166" formatCode="#,##0.00000"/>
    <numFmt numFmtId="167" formatCode="#,##0.000"/>
    <numFmt numFmtId="168" formatCode="0.000"/>
  </numFmts>
  <fonts count="38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0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FAE682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sz val="9"/>
      <color rgb="FF969696"/>
      <name val="Trebuchet MS"/>
      <family val="2"/>
    </font>
    <font>
      <sz val="10"/>
      <color rgb="FF464646"/>
      <name val="Trebuchet MS"/>
      <family val="2"/>
    </font>
    <font>
      <b/>
      <sz val="10"/>
      <name val="Trebuchet MS"/>
      <family val="2"/>
    </font>
    <font>
      <b/>
      <sz val="8"/>
      <color rgb="FF969696"/>
      <name val="Trebuchet MS"/>
      <family val="2"/>
    </font>
    <font>
      <b/>
      <sz val="10"/>
      <color rgb="FF464646"/>
      <name val="Trebuchet MS"/>
      <family val="2"/>
    </font>
    <font>
      <sz val="10"/>
      <color rgb="FF969696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sz val="18"/>
      <color theme="10"/>
      <name val="Wingdings 2"/>
      <family val="2"/>
    </font>
    <font>
      <b/>
      <sz val="10"/>
      <color rgb="FF003366"/>
      <name val="Trebuchet MS"/>
      <family val="2"/>
    </font>
    <font>
      <b/>
      <sz val="12"/>
      <color rgb="FF800000"/>
      <name val="Trebuchet MS"/>
      <family val="2"/>
    </font>
    <font>
      <b/>
      <sz val="8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b/>
      <sz val="8"/>
      <color rgb="FF003366"/>
      <name val="Trebuchet MS"/>
      <family val="2"/>
    </font>
  </fonts>
  <fills count="7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</fills>
  <borders count="3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hair">
        <color rgb="FF969696"/>
      </top>
      <bottom style="hair">
        <color rgb="FF969696"/>
      </bottom>
    </border>
    <border>
      <left/>
      <right style="thin"/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273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2" borderId="0" xfId="0" applyFont="1" applyFill="1" applyAlignment="1" applyProtection="1">
      <alignment horizontal="left" vertical="center"/>
      <protection/>
    </xf>
    <xf numFmtId="0" fontId="6" fillId="2" borderId="0" xfId="0" applyFont="1" applyFill="1" applyAlignment="1" applyProtection="1">
      <alignment vertical="center"/>
      <protection/>
    </xf>
    <xf numFmtId="0" fontId="11" fillId="2" borderId="0" xfId="0" applyFont="1" applyFill="1" applyAlignment="1" applyProtection="1">
      <alignment horizontal="left" vertical="center"/>
      <protection/>
    </xf>
    <xf numFmtId="0" fontId="12" fillId="2" borderId="0" xfId="20" applyFont="1" applyFill="1" applyAlignment="1" applyProtection="1">
      <alignment vertical="center"/>
      <protection/>
    </xf>
    <xf numFmtId="0" fontId="0" fillId="2" borderId="0" xfId="0" applyFill="1"/>
    <xf numFmtId="0" fontId="10" fillId="2" borderId="0" xfId="0" applyFont="1" applyFill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13" fillId="0" borderId="0" xfId="0" applyFont="1" applyAlignment="1">
      <alignment horizontal="left" vertical="center"/>
    </xf>
    <xf numFmtId="0" fontId="0" fillId="0" borderId="0" xfId="0" applyBorder="1"/>
    <xf numFmtId="0" fontId="15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0" fontId="15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/>
    </xf>
    <xf numFmtId="0" fontId="0" fillId="0" borderId="6" xfId="0" applyBorder="1"/>
    <xf numFmtId="0" fontId="16" fillId="0" borderId="0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7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0" fillId="3" borderId="0" xfId="0" applyFont="1" applyFill="1" applyBorder="1" applyAlignment="1">
      <alignment vertical="center"/>
    </xf>
    <xf numFmtId="0" fontId="4" fillId="3" borderId="8" xfId="0" applyFont="1" applyFill="1" applyBorder="1" applyAlignment="1">
      <alignment horizontal="left" vertical="center"/>
    </xf>
    <xf numFmtId="0" fontId="0" fillId="3" borderId="9" xfId="0" applyFont="1" applyFill="1" applyBorder="1" applyAlignment="1">
      <alignment vertical="center"/>
    </xf>
    <xf numFmtId="0" fontId="4" fillId="3" borderId="9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Border="1"/>
    <xf numFmtId="0" fontId="0" fillId="0" borderId="14" xfId="0" applyBorder="1"/>
    <xf numFmtId="0" fontId="20" fillId="0" borderId="15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20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165" fontId="3" fillId="0" borderId="0" xfId="0" applyNumberFormat="1" applyFont="1" applyBorder="1" applyAlignment="1">
      <alignment horizontal="left" vertical="center"/>
    </xf>
    <xf numFmtId="0" fontId="0" fillId="0" borderId="14" xfId="0" applyFont="1" applyBorder="1" applyAlignment="1">
      <alignment vertical="center"/>
    </xf>
    <xf numFmtId="0" fontId="0" fillId="4" borderId="9" xfId="0" applyFont="1" applyFill="1" applyBorder="1" applyAlignment="1">
      <alignment vertical="center"/>
    </xf>
    <xf numFmtId="0" fontId="15" fillId="0" borderId="21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vertical="center"/>
    </xf>
    <xf numFmtId="4" fontId="22" fillId="0" borderId="13" xfId="0" applyNumberFormat="1" applyFont="1" applyBorder="1" applyAlignment="1">
      <alignment vertical="center"/>
    </xf>
    <xf numFmtId="4" fontId="22" fillId="0" borderId="0" xfId="0" applyNumberFormat="1" applyFont="1" applyBorder="1" applyAlignment="1">
      <alignment vertical="center"/>
    </xf>
    <xf numFmtId="166" fontId="22" fillId="0" borderId="0" xfId="0" applyNumberFormat="1" applyFont="1" applyBorder="1" applyAlignment="1">
      <alignment vertical="center"/>
    </xf>
    <xf numFmtId="4" fontId="22" fillId="0" borderId="14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4" fontId="27" fillId="0" borderId="13" xfId="0" applyNumberFormat="1" applyFont="1" applyBorder="1" applyAlignment="1">
      <alignment vertical="center"/>
    </xf>
    <xf numFmtId="4" fontId="27" fillId="0" borderId="0" xfId="0" applyNumberFormat="1" applyFont="1" applyBorder="1" applyAlignment="1">
      <alignment vertical="center"/>
    </xf>
    <xf numFmtId="166" fontId="27" fillId="0" borderId="0" xfId="0" applyNumberFormat="1" applyFont="1" applyBorder="1" applyAlignment="1">
      <alignment vertical="center"/>
    </xf>
    <xf numFmtId="4" fontId="27" fillId="0" borderId="14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4" fontId="20" fillId="0" borderId="13" xfId="0" applyNumberFormat="1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166" fontId="20" fillId="0" borderId="0" xfId="0" applyNumberFormat="1" applyFont="1" applyBorder="1" applyAlignment="1">
      <alignment vertical="center"/>
    </xf>
    <xf numFmtId="4" fontId="20" fillId="0" borderId="14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23" fillId="4" borderId="0" xfId="0" applyFont="1" applyFill="1" applyBorder="1" applyAlignment="1">
      <alignment horizontal="left" vertical="center"/>
    </xf>
    <xf numFmtId="0" fontId="0" fillId="4" borderId="0" xfId="0" applyFont="1" applyFill="1" applyBorder="1" applyAlignment="1">
      <alignment vertical="center"/>
    </xf>
    <xf numFmtId="0" fontId="0" fillId="2" borderId="0" xfId="0" applyFill="1" applyProtection="1">
      <protection/>
    </xf>
    <xf numFmtId="0" fontId="6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4" fillId="4" borderId="8" xfId="0" applyFont="1" applyFill="1" applyBorder="1" applyAlignment="1">
      <alignment horizontal="left" vertical="center"/>
    </xf>
    <xf numFmtId="0" fontId="4" fillId="4" borderId="9" xfId="0" applyFont="1" applyFill="1" applyBorder="1" applyAlignment="1">
      <alignment horizontal="right" vertical="center"/>
    </xf>
    <xf numFmtId="0" fontId="4" fillId="4" borderId="9" xfId="0" applyFont="1" applyFill="1" applyBorder="1" applyAlignment="1">
      <alignment horizontal="center" vertical="center"/>
    </xf>
    <xf numFmtId="0" fontId="30" fillId="0" borderId="0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5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5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15" fillId="0" borderId="2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66" fontId="33" fillId="0" borderId="11" xfId="0" applyNumberFormat="1" applyFont="1" applyBorder="1" applyAlignment="1">
      <alignment/>
    </xf>
    <xf numFmtId="166" fontId="33" fillId="0" borderId="12" xfId="0" applyNumberFormat="1" applyFont="1" applyBorder="1" applyAlignment="1">
      <alignment/>
    </xf>
    <xf numFmtId="4" fontId="34" fillId="0" borderId="0" xfId="0" applyNumberFormat="1" applyFont="1" applyAlignment="1">
      <alignment vertical="center"/>
    </xf>
    <xf numFmtId="0" fontId="9" fillId="0" borderId="4" xfId="0" applyFont="1" applyBorder="1" applyAlignment="1">
      <alignment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9" fillId="0" borderId="5" xfId="0" applyFont="1" applyBorder="1" applyAlignment="1">
      <alignment/>
    </xf>
    <xf numFmtId="0" fontId="9" fillId="0" borderId="13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4" xfId="0" applyNumberFormat="1" applyFont="1" applyBorder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Border="1" applyAlignment="1">
      <alignment horizontal="left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24" xfId="0" applyFont="1" applyBorder="1" applyAlignment="1" applyProtection="1">
      <alignment horizontal="center" vertical="center"/>
      <protection locked="0"/>
    </xf>
    <xf numFmtId="49" fontId="0" fillId="0" borderId="24" xfId="0" applyNumberFormat="1" applyFont="1" applyBorder="1" applyAlignment="1" applyProtection="1">
      <alignment horizontal="left" vertical="center" wrapText="1"/>
      <protection locked="0"/>
    </xf>
    <xf numFmtId="0" fontId="0" fillId="0" borderId="24" xfId="0" applyFont="1" applyBorder="1" applyAlignment="1" applyProtection="1">
      <alignment horizontal="center" vertical="center" wrapText="1"/>
      <protection locked="0"/>
    </xf>
    <xf numFmtId="167" fontId="0" fillId="0" borderId="24" xfId="0" applyNumberFormat="1" applyFont="1" applyBorder="1" applyAlignment="1" applyProtection="1">
      <alignment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24" xfId="0" applyFont="1" applyBorder="1" applyAlignment="1">
      <alignment horizontal="left" vertical="center"/>
    </xf>
    <xf numFmtId="166" fontId="2" fillId="0" borderId="0" xfId="0" applyNumberFormat="1" applyFont="1" applyBorder="1" applyAlignment="1">
      <alignment vertical="center"/>
    </xf>
    <xf numFmtId="166" fontId="2" fillId="0" borderId="14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35" fillId="0" borderId="24" xfId="0" applyFont="1" applyBorder="1" applyAlignment="1" applyProtection="1">
      <alignment horizontal="center" vertical="center"/>
      <protection locked="0"/>
    </xf>
    <xf numFmtId="49" fontId="35" fillId="0" borderId="24" xfId="0" applyNumberFormat="1" applyFont="1" applyBorder="1" applyAlignment="1" applyProtection="1">
      <alignment horizontal="left" vertical="center" wrapText="1"/>
      <protection locked="0"/>
    </xf>
    <xf numFmtId="0" fontId="35" fillId="0" borderId="24" xfId="0" applyFont="1" applyBorder="1" applyAlignment="1" applyProtection="1">
      <alignment horizontal="center" vertical="center" wrapText="1"/>
      <protection locked="0"/>
    </xf>
    <xf numFmtId="167" fontId="35" fillId="0" borderId="24" xfId="0" applyNumberFormat="1" applyFont="1" applyBorder="1" applyAlignment="1" applyProtection="1">
      <alignment vertical="center"/>
      <protection locked="0"/>
    </xf>
    <xf numFmtId="0" fontId="2" fillId="0" borderId="16" xfId="0" applyFont="1" applyBorder="1" applyAlignment="1">
      <alignment horizontal="center" vertical="center"/>
    </xf>
    <xf numFmtId="166" fontId="2" fillId="0" borderId="16" xfId="0" applyNumberFormat="1" applyFont="1" applyBorder="1" applyAlignment="1">
      <alignment vertical="center"/>
    </xf>
    <xf numFmtId="166" fontId="2" fillId="0" borderId="17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4" borderId="22" xfId="0" applyFont="1" applyFill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5" xfId="0" applyFont="1" applyBorder="1" applyAlignment="1">
      <alignment horizontal="center" vertical="center"/>
    </xf>
    <xf numFmtId="0" fontId="3" fillId="4" borderId="27" xfId="0" applyFont="1" applyFill="1" applyBorder="1" applyAlignment="1">
      <alignment horizontal="center" vertical="center" wrapText="1"/>
    </xf>
    <xf numFmtId="0" fontId="3" fillId="4" borderId="28" xfId="0" applyFont="1" applyFill="1" applyBorder="1" applyAlignment="1">
      <alignment horizontal="center" vertical="center" wrapText="1"/>
    </xf>
    <xf numFmtId="0" fontId="9" fillId="0" borderId="25" xfId="0" applyFont="1" applyBorder="1" applyAlignment="1">
      <alignment/>
    </xf>
    <xf numFmtId="0" fontId="9" fillId="0" borderId="26" xfId="0" applyFont="1" applyBorder="1" applyAlignment="1">
      <alignment/>
    </xf>
    <xf numFmtId="0" fontId="21" fillId="0" borderId="25" xfId="0" applyFont="1" applyBorder="1" applyAlignment="1">
      <alignment horizontal="center" vertical="center" wrapText="1"/>
    </xf>
    <xf numFmtId="0" fontId="21" fillId="0" borderId="26" xfId="0" applyFont="1" applyBorder="1" applyAlignment="1">
      <alignment vertical="center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/>
    </xf>
    <xf numFmtId="168" fontId="0" fillId="0" borderId="25" xfId="0" applyNumberFormat="1" applyFont="1" applyBorder="1" applyAlignment="1">
      <alignment vertical="center"/>
    </xf>
    <xf numFmtId="2" fontId="0" fillId="0" borderId="26" xfId="0" applyNumberFormat="1" applyFont="1" applyBorder="1" applyAlignment="1">
      <alignment vertical="center"/>
    </xf>
    <xf numFmtId="168" fontId="0" fillId="0" borderId="29" xfId="0" applyNumberFormat="1" applyFont="1" applyBorder="1" applyAlignment="1">
      <alignment vertical="center"/>
    </xf>
    <xf numFmtId="2" fontId="0" fillId="0" borderId="30" xfId="0" applyNumberFormat="1" applyFont="1" applyBorder="1" applyAlignment="1">
      <alignment vertical="center"/>
    </xf>
    <xf numFmtId="168" fontId="0" fillId="0" borderId="31" xfId="0" applyNumberFormat="1" applyFont="1" applyBorder="1" applyAlignment="1">
      <alignment vertical="center"/>
    </xf>
    <xf numFmtId="168" fontId="0" fillId="0" borderId="32" xfId="0" applyNumberFormat="1" applyFont="1" applyBorder="1" applyAlignment="1">
      <alignment vertical="center"/>
    </xf>
    <xf numFmtId="2" fontId="0" fillId="0" borderId="33" xfId="0" applyNumberFormat="1" applyFont="1" applyBorder="1" applyAlignment="1">
      <alignment vertical="center"/>
    </xf>
    <xf numFmtId="168" fontId="0" fillId="0" borderId="34" xfId="0" applyNumberFormat="1" applyFont="1" applyBorder="1" applyAlignment="1">
      <alignment vertical="center"/>
    </xf>
    <xf numFmtId="2" fontId="9" fillId="0" borderId="26" xfId="0" applyNumberFormat="1" applyFont="1" applyBorder="1" applyAlignment="1">
      <alignment/>
    </xf>
    <xf numFmtId="2" fontId="0" fillId="0" borderId="31" xfId="0" applyNumberFormat="1" applyFont="1" applyBorder="1" applyAlignment="1">
      <alignment vertical="center"/>
    </xf>
    <xf numFmtId="2" fontId="0" fillId="0" borderId="0" xfId="0" applyNumberFormat="1" applyFont="1" applyBorder="1" applyAlignment="1">
      <alignment vertical="center"/>
    </xf>
    <xf numFmtId="2" fontId="0" fillId="0" borderId="34" xfId="0" applyNumberFormat="1" applyFont="1" applyBorder="1" applyAlignment="1">
      <alignment vertical="center"/>
    </xf>
    <xf numFmtId="168" fontId="0" fillId="0" borderId="0" xfId="0" applyNumberFormat="1" applyFont="1" applyBorder="1" applyAlignment="1">
      <alignment vertical="center"/>
    </xf>
    <xf numFmtId="2" fontId="0" fillId="0" borderId="35" xfId="0" applyNumberFormat="1" applyFont="1" applyBorder="1" applyAlignment="1">
      <alignment vertical="center"/>
    </xf>
    <xf numFmtId="2" fontId="0" fillId="0" borderId="36" xfId="0" applyNumberFormat="1" applyFont="1" applyBorder="1" applyAlignment="1">
      <alignment vertical="center"/>
    </xf>
    <xf numFmtId="168" fontId="0" fillId="0" borderId="37" xfId="0" applyNumberFormat="1" applyFont="1" applyBorder="1" applyAlignment="1">
      <alignment vertical="center"/>
    </xf>
    <xf numFmtId="168" fontId="0" fillId="0" borderId="36" xfId="0" applyNumberFormat="1" applyFont="1" applyBorder="1" applyAlignment="1">
      <alignment vertical="center"/>
    </xf>
    <xf numFmtId="2" fontId="9" fillId="0" borderId="37" xfId="0" applyNumberFormat="1" applyFont="1" applyBorder="1" applyAlignment="1">
      <alignment/>
    </xf>
    <xf numFmtId="2" fontId="9" fillId="0" borderId="35" xfId="0" applyNumberFormat="1" applyFont="1" applyBorder="1" applyAlignment="1">
      <alignment/>
    </xf>
    <xf numFmtId="0" fontId="7" fillId="5" borderId="25" xfId="0" applyFont="1" applyFill="1" applyBorder="1" applyAlignment="1">
      <alignment/>
    </xf>
    <xf numFmtId="2" fontId="37" fillId="5" borderId="26" xfId="0" applyNumberFormat="1" applyFont="1" applyFill="1" applyBorder="1" applyAlignment="1">
      <alignment/>
    </xf>
    <xf numFmtId="0" fontId="9" fillId="5" borderId="0" xfId="0" applyFont="1" applyFill="1" applyAlignment="1">
      <alignment/>
    </xf>
    <xf numFmtId="0" fontId="9" fillId="5" borderId="25" xfId="0" applyFont="1" applyFill="1" applyBorder="1" applyAlignment="1">
      <alignment/>
    </xf>
    <xf numFmtId="0" fontId="29" fillId="0" borderId="0" xfId="0" applyFont="1" applyBorder="1" applyAlignment="1">
      <alignment horizontal="left" vertical="center" wrapText="1"/>
    </xf>
    <xf numFmtId="4" fontId="8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4" fontId="23" fillId="0" borderId="0" xfId="0" applyNumberFormat="1" applyFont="1" applyBorder="1" applyAlignment="1">
      <alignment vertical="center"/>
    </xf>
    <xf numFmtId="4" fontId="23" fillId="4" borderId="0" xfId="0" applyNumberFormat="1" applyFont="1" applyFill="1" applyBorder="1" applyAlignment="1">
      <alignment vertical="center"/>
    </xf>
    <xf numFmtId="0" fontId="13" fillId="6" borderId="0" xfId="0" applyFont="1" applyFill="1" applyAlignment="1">
      <alignment horizontal="center" vertical="center"/>
    </xf>
    <xf numFmtId="0" fontId="0" fillId="0" borderId="0" xfId="0"/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4" fontId="6" fillId="0" borderId="0" xfId="0" applyNumberFormat="1" applyFont="1" applyBorder="1" applyAlignment="1">
      <alignment vertical="center"/>
    </xf>
    <xf numFmtId="0" fontId="0" fillId="0" borderId="0" xfId="0" applyBorder="1"/>
    <xf numFmtId="4" fontId="17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4" fontId="23" fillId="0" borderId="0" xfId="0" applyNumberFormat="1" applyFont="1" applyBorder="1" applyAlignment="1">
      <alignment horizontal="right" vertical="center"/>
    </xf>
    <xf numFmtId="4" fontId="26" fillId="0" borderId="0" xfId="0" applyNumberFormat="1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4" fontId="26" fillId="0" borderId="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center" wrapText="1"/>
    </xf>
    <xf numFmtId="0" fontId="3" fillId="4" borderId="8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left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38" xfId="0" applyFont="1" applyFill="1" applyBorder="1" applyAlignment="1">
      <alignment horizontal="left" vertical="center"/>
    </xf>
    <xf numFmtId="0" fontId="4" fillId="3" borderId="9" xfId="0" applyFont="1" applyFill="1" applyBorder="1" applyAlignment="1">
      <alignment horizontal="left" vertical="center"/>
    </xf>
    <xf numFmtId="0" fontId="0" fillId="3" borderId="9" xfId="0" applyFont="1" applyFill="1" applyBorder="1" applyAlignment="1">
      <alignment vertical="center"/>
    </xf>
    <xf numFmtId="4" fontId="4" fillId="3" borderId="9" xfId="0" applyNumberFormat="1" applyFont="1" applyFill="1" applyBorder="1" applyAlignment="1">
      <alignment vertical="center"/>
    </xf>
    <xf numFmtId="0" fontId="0" fillId="3" borderId="38" xfId="0" applyFont="1" applyFill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" fontId="18" fillId="0" borderId="0" xfId="0" applyNumberFormat="1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center" wrapText="1"/>
    </xf>
    <xf numFmtId="0" fontId="12" fillId="2" borderId="0" xfId="20" applyFont="1" applyFill="1" applyAlignment="1" applyProtection="1">
      <alignment horizontal="center" vertical="center"/>
      <protection/>
    </xf>
    <xf numFmtId="0" fontId="0" fillId="0" borderId="24" xfId="0" applyFont="1" applyBorder="1" applyAlignment="1" applyProtection="1">
      <alignment horizontal="left" vertical="center" wrapText="1"/>
      <protection locked="0"/>
    </xf>
    <xf numFmtId="4" fontId="0" fillId="0" borderId="24" xfId="0" applyNumberFormat="1" applyFont="1" applyBorder="1" applyAlignment="1" applyProtection="1">
      <alignment vertical="center"/>
      <protection locked="0"/>
    </xf>
    <xf numFmtId="4" fontId="23" fillId="0" borderId="11" xfId="0" applyNumberFormat="1" applyFont="1" applyBorder="1" applyAlignment="1">
      <alignment/>
    </xf>
    <xf numFmtId="4" fontId="4" fillId="0" borderId="11" xfId="0" applyNumberFormat="1" applyFont="1" applyBorder="1" applyAlignment="1">
      <alignment vertical="center"/>
    </xf>
    <xf numFmtId="4" fontId="7" fillId="0" borderId="0" xfId="0" applyNumberFormat="1" applyFont="1" applyBorder="1" applyAlignment="1">
      <alignment/>
    </xf>
    <xf numFmtId="4" fontId="7" fillId="0" borderId="0" xfId="0" applyNumberFormat="1" applyFont="1" applyBorder="1" applyAlignment="1">
      <alignment vertical="center"/>
    </xf>
    <xf numFmtId="4" fontId="8" fillId="0" borderId="16" xfId="0" applyNumberFormat="1" applyFont="1" applyBorder="1" applyAlignment="1">
      <alignment/>
    </xf>
    <xf numFmtId="4" fontId="8" fillId="0" borderId="16" xfId="0" applyNumberFormat="1" applyFont="1" applyBorder="1" applyAlignment="1">
      <alignment vertical="center"/>
    </xf>
    <xf numFmtId="4" fontId="8" fillId="0" borderId="22" xfId="0" applyNumberFormat="1" applyFont="1" applyBorder="1" applyAlignment="1">
      <alignment/>
    </xf>
    <xf numFmtId="4" fontId="8" fillId="0" borderId="22" xfId="0" applyNumberFormat="1" applyFont="1" applyBorder="1" applyAlignment="1">
      <alignment vertical="center"/>
    </xf>
    <xf numFmtId="4" fontId="7" fillId="0" borderId="11" xfId="0" applyNumberFormat="1" applyFont="1" applyBorder="1" applyAlignment="1">
      <alignment/>
    </xf>
    <xf numFmtId="4" fontId="7" fillId="0" borderId="11" xfId="0" applyNumberFormat="1" applyFont="1" applyBorder="1" applyAlignment="1">
      <alignment vertical="center"/>
    </xf>
    <xf numFmtId="0" fontId="35" fillId="0" borderId="24" xfId="0" applyFont="1" applyBorder="1" applyAlignment="1" applyProtection="1">
      <alignment horizontal="left" vertical="center" wrapText="1"/>
      <protection locked="0"/>
    </xf>
    <xf numFmtId="4" fontId="35" fillId="0" borderId="24" xfId="0" applyNumberFormat="1" applyFont="1" applyBorder="1" applyAlignment="1" applyProtection="1">
      <alignment vertical="center"/>
      <protection locked="0"/>
    </xf>
    <xf numFmtId="0" fontId="35" fillId="0" borderId="21" xfId="0" applyFont="1" applyBorder="1" applyAlignment="1" applyProtection="1">
      <alignment horizontal="left" vertical="center" wrapText="1"/>
      <protection locked="0"/>
    </xf>
    <xf numFmtId="0" fontId="35" fillId="0" borderId="22" xfId="0" applyFont="1" applyBorder="1" applyAlignment="1" applyProtection="1">
      <alignment horizontal="left" vertical="center" wrapText="1"/>
      <protection locked="0"/>
    </xf>
    <xf numFmtId="0" fontId="35" fillId="0" borderId="23" xfId="0" applyFont="1" applyBorder="1" applyAlignment="1" applyProtection="1">
      <alignment horizontal="left" vertical="center" wrapText="1"/>
      <protection locked="0"/>
    </xf>
    <xf numFmtId="0" fontId="3" fillId="4" borderId="22" xfId="0" applyFont="1" applyFill="1" applyBorder="1" applyAlignment="1">
      <alignment horizontal="center" vertical="center" wrapText="1"/>
    </xf>
    <xf numFmtId="0" fontId="32" fillId="4" borderId="22" xfId="0" applyFont="1" applyFill="1" applyBorder="1" applyAlignment="1">
      <alignment horizontal="center" vertical="center" wrapText="1"/>
    </xf>
    <xf numFmtId="0" fontId="3" fillId="4" borderId="23" xfId="0" applyFont="1" applyFill="1" applyBorder="1" applyAlignment="1">
      <alignment horizontal="center" vertical="center" wrapText="1"/>
    </xf>
    <xf numFmtId="4" fontId="30" fillId="0" borderId="0" xfId="0" applyNumberFormat="1" applyFont="1" applyBorder="1" applyAlignment="1">
      <alignment vertical="center"/>
    </xf>
    <xf numFmtId="4" fontId="31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/>
    </xf>
    <xf numFmtId="165" fontId="3" fillId="0" borderId="0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4" fontId="4" fillId="4" borderId="9" xfId="0" applyNumberFormat="1" applyFont="1" applyFill="1" applyBorder="1" applyAlignment="1">
      <alignment vertical="center"/>
    </xf>
    <xf numFmtId="4" fontId="4" fillId="4" borderId="38" xfId="0" applyNumberFormat="1" applyFont="1" applyFill="1" applyBorder="1" applyAlignment="1">
      <alignment vertical="center"/>
    </xf>
    <xf numFmtId="0" fontId="3" fillId="4" borderId="0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4" fontId="17" fillId="0" borderId="0" xfId="0" applyNumberFormat="1" applyFont="1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X99"/>
  <sheetViews>
    <sheetView showGridLines="0" tabSelected="1" workbookViewId="0" topLeftCell="A1">
      <pane ySplit="1" topLeftCell="A26" activePane="bottomLeft" state="frozen"/>
      <selection pane="bottomLeft" activeCell="BE5" sqref="BE5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5" style="0" customWidth="1"/>
    <col min="34" max="34" width="3.33203125" style="0" customWidth="1"/>
    <col min="35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.66796875" style="0" customWidth="1"/>
    <col min="44" max="44" width="13.66015625" style="0" customWidth="1"/>
    <col min="45" max="46" width="25.83203125" style="0" hidden="1" customWidth="1"/>
    <col min="47" max="47" width="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89" width="9.33203125" style="0" hidden="1" customWidth="1"/>
  </cols>
  <sheetData>
    <row r="1" spans="1:73" ht="21.4" customHeight="1">
      <c r="A1" s="11" t="s">
        <v>0</v>
      </c>
      <c r="B1" s="12"/>
      <c r="C1" s="12"/>
      <c r="D1" s="13" t="s">
        <v>1</v>
      </c>
      <c r="E1" s="12"/>
      <c r="F1" s="12"/>
      <c r="G1" s="12"/>
      <c r="H1" s="12"/>
      <c r="I1" s="12"/>
      <c r="J1" s="12"/>
      <c r="K1" s="14" t="s">
        <v>2</v>
      </c>
      <c r="L1" s="14"/>
      <c r="M1" s="14"/>
      <c r="N1" s="14"/>
      <c r="O1" s="14"/>
      <c r="P1" s="14"/>
      <c r="Q1" s="14"/>
      <c r="R1" s="14"/>
      <c r="S1" s="14"/>
      <c r="T1" s="12"/>
      <c r="U1" s="12"/>
      <c r="V1" s="12"/>
      <c r="W1" s="14" t="s">
        <v>3</v>
      </c>
      <c r="X1" s="14"/>
      <c r="Y1" s="14"/>
      <c r="Z1" s="14"/>
      <c r="AA1" s="14"/>
      <c r="AB1" s="14"/>
      <c r="AC1" s="14"/>
      <c r="AD1" s="14"/>
      <c r="AE1" s="14"/>
      <c r="AF1" s="14"/>
      <c r="AG1" s="12"/>
      <c r="AH1" s="12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6" t="s">
        <v>4</v>
      </c>
      <c r="BB1" s="16" t="s">
        <v>5</v>
      </c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T1" s="17" t="s">
        <v>6</v>
      </c>
      <c r="BU1" s="17" t="s">
        <v>6</v>
      </c>
    </row>
    <row r="2" spans="3:72" ht="36.95" customHeight="1">
      <c r="C2" s="234" t="s">
        <v>7</v>
      </c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5"/>
      <c r="W2" s="235"/>
      <c r="X2" s="235"/>
      <c r="Y2" s="235"/>
      <c r="Z2" s="235"/>
      <c r="AA2" s="235"/>
      <c r="AB2" s="235"/>
      <c r="AC2" s="235"/>
      <c r="AD2" s="235"/>
      <c r="AE2" s="235"/>
      <c r="AF2" s="235"/>
      <c r="AG2" s="235"/>
      <c r="AH2" s="235"/>
      <c r="AI2" s="235"/>
      <c r="AJ2" s="235"/>
      <c r="AK2" s="235"/>
      <c r="AL2" s="235"/>
      <c r="AM2" s="235"/>
      <c r="AN2" s="235"/>
      <c r="AO2" s="235"/>
      <c r="AP2" s="235"/>
      <c r="AR2" s="203" t="s">
        <v>8</v>
      </c>
      <c r="AS2" s="204"/>
      <c r="AT2" s="204"/>
      <c r="AU2" s="204"/>
      <c r="AV2" s="204"/>
      <c r="AW2" s="204"/>
      <c r="AX2" s="204"/>
      <c r="AY2" s="204"/>
      <c r="AZ2" s="204"/>
      <c r="BA2" s="204"/>
      <c r="BB2" s="204"/>
      <c r="BC2" s="204"/>
      <c r="BD2" s="204"/>
      <c r="BE2" s="204"/>
      <c r="BS2" s="18" t="s">
        <v>9</v>
      </c>
      <c r="BT2" s="18" t="s">
        <v>10</v>
      </c>
    </row>
    <row r="3" spans="2:72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1"/>
      <c r="BS3" s="18" t="s">
        <v>11</v>
      </c>
      <c r="BT3" s="18" t="s">
        <v>12</v>
      </c>
    </row>
    <row r="4" spans="2:71" ht="36.95" customHeight="1">
      <c r="B4" s="22"/>
      <c r="C4" s="227" t="s">
        <v>13</v>
      </c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228"/>
      <c r="R4" s="228"/>
      <c r="S4" s="228"/>
      <c r="T4" s="228"/>
      <c r="U4" s="228"/>
      <c r="V4" s="228"/>
      <c r="W4" s="228"/>
      <c r="X4" s="228"/>
      <c r="Y4" s="228"/>
      <c r="Z4" s="228"/>
      <c r="AA4" s="228"/>
      <c r="AB4" s="228"/>
      <c r="AC4" s="228"/>
      <c r="AD4" s="228"/>
      <c r="AE4" s="228"/>
      <c r="AF4" s="228"/>
      <c r="AG4" s="228"/>
      <c r="AH4" s="228"/>
      <c r="AI4" s="228"/>
      <c r="AJ4" s="228"/>
      <c r="AK4" s="228"/>
      <c r="AL4" s="228"/>
      <c r="AM4" s="228"/>
      <c r="AN4" s="228"/>
      <c r="AO4" s="228"/>
      <c r="AP4" s="228"/>
      <c r="AQ4" s="23"/>
      <c r="AS4" s="24" t="s">
        <v>14</v>
      </c>
      <c r="BS4" s="18" t="s">
        <v>15</v>
      </c>
    </row>
    <row r="5" spans="2:71" ht="14.45" customHeight="1">
      <c r="B5" s="22"/>
      <c r="C5" s="25"/>
      <c r="D5" s="26" t="s">
        <v>16</v>
      </c>
      <c r="E5" s="25"/>
      <c r="F5" s="25"/>
      <c r="G5" s="25"/>
      <c r="H5" s="25"/>
      <c r="I5" s="25"/>
      <c r="J5" s="25"/>
      <c r="K5" s="236"/>
      <c r="L5" s="211"/>
      <c r="M5" s="211"/>
      <c r="N5" s="211"/>
      <c r="O5" s="211"/>
      <c r="P5" s="211"/>
      <c r="Q5" s="211"/>
      <c r="R5" s="211"/>
      <c r="S5" s="211"/>
      <c r="T5" s="211"/>
      <c r="U5" s="211"/>
      <c r="V5" s="211"/>
      <c r="W5" s="211"/>
      <c r="X5" s="211"/>
      <c r="Y5" s="211"/>
      <c r="Z5" s="211"/>
      <c r="AA5" s="211"/>
      <c r="AB5" s="211"/>
      <c r="AC5" s="211"/>
      <c r="AD5" s="211"/>
      <c r="AE5" s="211"/>
      <c r="AF5" s="211"/>
      <c r="AG5" s="211"/>
      <c r="AH5" s="211"/>
      <c r="AI5" s="211"/>
      <c r="AJ5" s="211"/>
      <c r="AK5" s="211"/>
      <c r="AL5" s="211"/>
      <c r="AM5" s="211"/>
      <c r="AN5" s="211"/>
      <c r="AO5" s="211"/>
      <c r="AP5" s="25"/>
      <c r="AQ5" s="23"/>
      <c r="BS5" s="18" t="s">
        <v>9</v>
      </c>
    </row>
    <row r="6" spans="2:71" ht="36.95" customHeight="1">
      <c r="B6" s="22"/>
      <c r="C6" s="25"/>
      <c r="D6" s="28" t="s">
        <v>17</v>
      </c>
      <c r="E6" s="25"/>
      <c r="F6" s="25"/>
      <c r="G6" s="25"/>
      <c r="H6" s="25"/>
      <c r="I6" s="25"/>
      <c r="J6" s="25"/>
      <c r="K6" s="237" t="s">
        <v>202</v>
      </c>
      <c r="L6" s="211"/>
      <c r="M6" s="211"/>
      <c r="N6" s="211"/>
      <c r="O6" s="211"/>
      <c r="P6" s="211"/>
      <c r="Q6" s="211"/>
      <c r="R6" s="211"/>
      <c r="S6" s="211"/>
      <c r="T6" s="211"/>
      <c r="U6" s="211"/>
      <c r="V6" s="211"/>
      <c r="W6" s="211"/>
      <c r="X6" s="211"/>
      <c r="Y6" s="211"/>
      <c r="Z6" s="211"/>
      <c r="AA6" s="211"/>
      <c r="AB6" s="211"/>
      <c r="AC6" s="211"/>
      <c r="AD6" s="211"/>
      <c r="AE6" s="211"/>
      <c r="AF6" s="211"/>
      <c r="AG6" s="211"/>
      <c r="AH6" s="211"/>
      <c r="AI6" s="211"/>
      <c r="AJ6" s="211"/>
      <c r="AK6" s="211"/>
      <c r="AL6" s="211"/>
      <c r="AM6" s="211"/>
      <c r="AN6" s="211"/>
      <c r="AO6" s="211"/>
      <c r="AP6" s="25"/>
      <c r="AQ6" s="23"/>
      <c r="BS6" s="18" t="s">
        <v>18</v>
      </c>
    </row>
    <row r="7" spans="2:71" ht="14.45" customHeight="1">
      <c r="B7" s="22"/>
      <c r="C7" s="25"/>
      <c r="D7" s="29" t="s">
        <v>19</v>
      </c>
      <c r="E7" s="25"/>
      <c r="F7" s="25"/>
      <c r="G7" s="25"/>
      <c r="H7" s="25"/>
      <c r="I7" s="25"/>
      <c r="J7" s="25"/>
      <c r="K7" s="27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9" t="s">
        <v>20</v>
      </c>
      <c r="AL7" s="25"/>
      <c r="AM7" s="25"/>
      <c r="AN7" s="27"/>
      <c r="AO7" s="25"/>
      <c r="AP7" s="25"/>
      <c r="AQ7" s="23"/>
      <c r="BS7" s="18" t="s">
        <v>11</v>
      </c>
    </row>
    <row r="8" spans="2:71" ht="14.45" customHeight="1">
      <c r="B8" s="22"/>
      <c r="C8" s="25"/>
      <c r="D8" s="29" t="s">
        <v>21</v>
      </c>
      <c r="E8" s="25"/>
      <c r="F8" s="25"/>
      <c r="G8" s="25"/>
      <c r="H8" s="25"/>
      <c r="I8" s="25"/>
      <c r="J8" s="25"/>
      <c r="K8" s="27" t="s">
        <v>203</v>
      </c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9" t="s">
        <v>22</v>
      </c>
      <c r="AL8" s="25"/>
      <c r="AM8" s="25"/>
      <c r="AN8" s="162">
        <v>42893</v>
      </c>
      <c r="AO8" s="25"/>
      <c r="AP8" s="25"/>
      <c r="AQ8" s="23"/>
      <c r="BS8" s="18" t="s">
        <v>23</v>
      </c>
    </row>
    <row r="9" spans="2:71" ht="29.25" customHeight="1">
      <c r="B9" s="22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6" t="s">
        <v>24</v>
      </c>
      <c r="AL9" s="25"/>
      <c r="AM9" s="25"/>
      <c r="AN9" s="30"/>
      <c r="AO9" s="25"/>
      <c r="AP9" s="25"/>
      <c r="AQ9" s="23"/>
      <c r="BS9" s="18" t="s">
        <v>25</v>
      </c>
    </row>
    <row r="10" spans="2:71" ht="14.45" customHeight="1">
      <c r="B10" s="22"/>
      <c r="C10" s="25"/>
      <c r="D10" s="29" t="s">
        <v>26</v>
      </c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9" t="s">
        <v>27</v>
      </c>
      <c r="AL10" s="25"/>
      <c r="AM10" s="25"/>
      <c r="AN10" s="27"/>
      <c r="AO10" s="25"/>
      <c r="AP10" s="25"/>
      <c r="AQ10" s="23"/>
      <c r="BS10" s="18" t="s">
        <v>18</v>
      </c>
    </row>
    <row r="11" spans="2:71" ht="18.4" customHeight="1">
      <c r="B11" s="22"/>
      <c r="C11" s="25"/>
      <c r="D11" s="25"/>
      <c r="E11" s="27" t="s">
        <v>217</v>
      </c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9" t="s">
        <v>28</v>
      </c>
      <c r="AL11" s="25"/>
      <c r="AM11" s="25"/>
      <c r="AN11" s="27"/>
      <c r="AO11" s="25"/>
      <c r="AP11" s="25"/>
      <c r="AQ11" s="23"/>
      <c r="BS11" s="18" t="s">
        <v>18</v>
      </c>
    </row>
    <row r="12" spans="2:71" ht="6.95" customHeight="1">
      <c r="B12" s="22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3"/>
      <c r="BS12" s="18" t="s">
        <v>18</v>
      </c>
    </row>
    <row r="13" spans="2:71" ht="14.45" customHeight="1">
      <c r="B13" s="22"/>
      <c r="C13" s="25"/>
      <c r="D13" s="29" t="s">
        <v>29</v>
      </c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9" t="s">
        <v>27</v>
      </c>
      <c r="AL13" s="25"/>
      <c r="AM13" s="25"/>
      <c r="AN13" s="27" t="s">
        <v>5</v>
      </c>
      <c r="AO13" s="25"/>
      <c r="AP13" s="25"/>
      <c r="AQ13" s="23"/>
      <c r="BS13" s="18" t="s">
        <v>18</v>
      </c>
    </row>
    <row r="14" spans="2:71" ht="15">
      <c r="B14" s="22"/>
      <c r="C14" s="25"/>
      <c r="D14" s="25"/>
      <c r="E14" s="27" t="s">
        <v>30</v>
      </c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9" t="s">
        <v>28</v>
      </c>
      <c r="AL14" s="25"/>
      <c r="AM14" s="25"/>
      <c r="AN14" s="27" t="s">
        <v>5</v>
      </c>
      <c r="AO14" s="25"/>
      <c r="AP14" s="25"/>
      <c r="AQ14" s="23"/>
      <c r="BS14" s="18" t="s">
        <v>18</v>
      </c>
    </row>
    <row r="15" spans="2:71" ht="6.95" customHeight="1">
      <c r="B15" s="22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3"/>
      <c r="BS15" s="18" t="s">
        <v>6</v>
      </c>
    </row>
    <row r="16" spans="2:71" ht="14.45" customHeight="1">
      <c r="B16" s="22"/>
      <c r="C16" s="25"/>
      <c r="D16" s="29" t="s">
        <v>31</v>
      </c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9" t="s">
        <v>27</v>
      </c>
      <c r="AL16" s="25"/>
      <c r="AM16" s="25"/>
      <c r="AN16" s="27"/>
      <c r="AO16" s="25"/>
      <c r="AP16" s="25"/>
      <c r="AQ16" s="23"/>
      <c r="BS16" s="18" t="s">
        <v>32</v>
      </c>
    </row>
    <row r="17" spans="2:71" ht="18.4" customHeight="1">
      <c r="B17" s="22"/>
      <c r="C17" s="25"/>
      <c r="D17" s="25"/>
      <c r="E17" s="27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9" t="s">
        <v>28</v>
      </c>
      <c r="AL17" s="25"/>
      <c r="AM17" s="25"/>
      <c r="AN17" s="27"/>
      <c r="AO17" s="25"/>
      <c r="AP17" s="25"/>
      <c r="AQ17" s="23"/>
      <c r="BS17" s="18" t="s">
        <v>32</v>
      </c>
    </row>
    <row r="18" spans="2:71" ht="6.95" customHeight="1">
      <c r="B18" s="22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3"/>
      <c r="BS18" s="18" t="s">
        <v>9</v>
      </c>
    </row>
    <row r="19" spans="2:71" ht="14.45" customHeight="1">
      <c r="B19" s="22"/>
      <c r="C19" s="25"/>
      <c r="D19" s="29" t="s">
        <v>33</v>
      </c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9" t="s">
        <v>27</v>
      </c>
      <c r="AL19" s="25"/>
      <c r="AM19" s="25"/>
      <c r="AN19" s="27" t="s">
        <v>5</v>
      </c>
      <c r="AO19" s="25"/>
      <c r="AP19" s="25"/>
      <c r="AQ19" s="23"/>
      <c r="BS19" s="18" t="s">
        <v>9</v>
      </c>
    </row>
    <row r="20" spans="2:43" ht="18.4" customHeight="1">
      <c r="B20" s="22"/>
      <c r="C20" s="25"/>
      <c r="D20" s="25"/>
      <c r="E20" s="27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9" t="s">
        <v>28</v>
      </c>
      <c r="AL20" s="25"/>
      <c r="AM20" s="25"/>
      <c r="AN20" s="27" t="s">
        <v>5</v>
      </c>
      <c r="AO20" s="25"/>
      <c r="AP20" s="25"/>
      <c r="AQ20" s="23"/>
    </row>
    <row r="21" spans="2:43" ht="6.95" customHeight="1">
      <c r="B21" s="22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3"/>
    </row>
    <row r="22" spans="2:43" ht="15">
      <c r="B22" s="22"/>
      <c r="C22" s="25"/>
      <c r="D22" s="29" t="s">
        <v>34</v>
      </c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3"/>
    </row>
    <row r="23" spans="2:43" ht="205.5" customHeight="1">
      <c r="B23" s="22"/>
      <c r="C23" s="25"/>
      <c r="D23" s="25"/>
      <c r="E23" s="238" t="s">
        <v>35</v>
      </c>
      <c r="F23" s="238"/>
      <c r="G23" s="238"/>
      <c r="H23" s="238"/>
      <c r="I23" s="238"/>
      <c r="J23" s="238"/>
      <c r="K23" s="238"/>
      <c r="L23" s="238"/>
      <c r="M23" s="238"/>
      <c r="N23" s="238"/>
      <c r="O23" s="238"/>
      <c r="P23" s="238"/>
      <c r="Q23" s="238"/>
      <c r="R23" s="238"/>
      <c r="S23" s="238"/>
      <c r="T23" s="238"/>
      <c r="U23" s="238"/>
      <c r="V23" s="238"/>
      <c r="W23" s="238"/>
      <c r="X23" s="238"/>
      <c r="Y23" s="238"/>
      <c r="Z23" s="238"/>
      <c r="AA23" s="238"/>
      <c r="AB23" s="238"/>
      <c r="AC23" s="238"/>
      <c r="AD23" s="238"/>
      <c r="AE23" s="238"/>
      <c r="AF23" s="238"/>
      <c r="AG23" s="238"/>
      <c r="AH23" s="238"/>
      <c r="AI23" s="238"/>
      <c r="AJ23" s="238"/>
      <c r="AK23" s="238"/>
      <c r="AL23" s="238"/>
      <c r="AM23" s="238"/>
      <c r="AN23" s="238"/>
      <c r="AO23" s="25"/>
      <c r="AP23" s="25"/>
      <c r="AQ23" s="23"/>
    </row>
    <row r="24" spans="2:43" ht="6.95" customHeight="1">
      <c r="B24" s="22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3"/>
    </row>
    <row r="25" spans="2:43" ht="6.95" customHeight="1">
      <c r="B25" s="22"/>
      <c r="C25" s="25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25"/>
      <c r="AQ25" s="23"/>
    </row>
    <row r="26" spans="2:43" ht="14.45" customHeight="1">
      <c r="B26" s="22"/>
      <c r="C26" s="25"/>
      <c r="D26" s="32" t="s">
        <v>36</v>
      </c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10">
        <f>ROUND(AG87,2)</f>
        <v>0</v>
      </c>
      <c r="AL26" s="211"/>
      <c r="AM26" s="211"/>
      <c r="AN26" s="211"/>
      <c r="AO26" s="211"/>
      <c r="AP26" s="25"/>
      <c r="AQ26" s="23"/>
    </row>
    <row r="27" spans="2:43" ht="14.45" customHeight="1">
      <c r="B27" s="22"/>
      <c r="C27" s="25"/>
      <c r="D27" s="32" t="s">
        <v>37</v>
      </c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10">
        <f>ROUND(AG96,2)</f>
        <v>0</v>
      </c>
      <c r="AL27" s="210"/>
      <c r="AM27" s="210"/>
      <c r="AN27" s="210"/>
      <c r="AO27" s="210"/>
      <c r="AP27" s="25"/>
      <c r="AQ27" s="23"/>
    </row>
    <row r="28" spans="2:43" s="1" customFormat="1" ht="6.95" customHeight="1">
      <c r="B28" s="33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5"/>
    </row>
    <row r="29" spans="2:43" s="1" customFormat="1" ht="25.9" customHeight="1">
      <c r="B29" s="33"/>
      <c r="C29" s="34"/>
      <c r="D29" s="36" t="s">
        <v>38</v>
      </c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212">
        <f>ROUND(AK26+AK27,2)</f>
        <v>0</v>
      </c>
      <c r="AL29" s="213"/>
      <c r="AM29" s="213"/>
      <c r="AN29" s="213"/>
      <c r="AO29" s="213"/>
      <c r="AP29" s="34"/>
      <c r="AQ29" s="35"/>
    </row>
    <row r="30" spans="2:43" s="1" customFormat="1" ht="6.95" customHeight="1">
      <c r="B30" s="33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5"/>
    </row>
    <row r="31" spans="2:43" s="2" customFormat="1" ht="14.45" customHeight="1">
      <c r="B31" s="38"/>
      <c r="C31" s="39"/>
      <c r="D31" s="40" t="s">
        <v>39</v>
      </c>
      <c r="E31" s="39"/>
      <c r="F31" s="40" t="s">
        <v>40</v>
      </c>
      <c r="G31" s="39"/>
      <c r="H31" s="39"/>
      <c r="I31" s="39"/>
      <c r="J31" s="39"/>
      <c r="K31" s="39"/>
      <c r="L31" s="231">
        <v>0.21</v>
      </c>
      <c r="M31" s="232"/>
      <c r="N31" s="232"/>
      <c r="O31" s="232"/>
      <c r="P31" s="39"/>
      <c r="Q31" s="39"/>
      <c r="R31" s="39"/>
      <c r="S31" s="39"/>
      <c r="T31" s="42" t="s">
        <v>41</v>
      </c>
      <c r="U31" s="39"/>
      <c r="V31" s="39"/>
      <c r="W31" s="233">
        <f>AK26</f>
        <v>0</v>
      </c>
      <c r="X31" s="232"/>
      <c r="Y31" s="232"/>
      <c r="Z31" s="232"/>
      <c r="AA31" s="232"/>
      <c r="AB31" s="232"/>
      <c r="AC31" s="232"/>
      <c r="AD31" s="232"/>
      <c r="AE31" s="232"/>
      <c r="AF31" s="39"/>
      <c r="AG31" s="39"/>
      <c r="AH31" s="39"/>
      <c r="AI31" s="39"/>
      <c r="AJ31" s="39"/>
      <c r="AK31" s="233">
        <f>W31*1.21</f>
        <v>0</v>
      </c>
      <c r="AL31" s="232"/>
      <c r="AM31" s="232"/>
      <c r="AN31" s="232"/>
      <c r="AO31" s="232"/>
      <c r="AP31" s="39"/>
      <c r="AQ31" s="43"/>
    </row>
    <row r="32" spans="2:43" s="2" customFormat="1" ht="14.45" customHeight="1">
      <c r="B32" s="38"/>
      <c r="C32" s="39"/>
      <c r="D32" s="39"/>
      <c r="E32" s="39"/>
      <c r="F32" s="40" t="s">
        <v>42</v>
      </c>
      <c r="G32" s="39"/>
      <c r="H32" s="39"/>
      <c r="I32" s="39"/>
      <c r="J32" s="39"/>
      <c r="K32" s="39"/>
      <c r="L32" s="231">
        <v>0.15</v>
      </c>
      <c r="M32" s="232"/>
      <c r="N32" s="232"/>
      <c r="O32" s="232"/>
      <c r="P32" s="39"/>
      <c r="Q32" s="39"/>
      <c r="R32" s="39"/>
      <c r="S32" s="39"/>
      <c r="T32" s="42" t="s">
        <v>41</v>
      </c>
      <c r="U32" s="39"/>
      <c r="V32" s="39"/>
      <c r="W32" s="233">
        <v>0</v>
      </c>
      <c r="X32" s="232"/>
      <c r="Y32" s="232"/>
      <c r="Z32" s="232"/>
      <c r="AA32" s="232"/>
      <c r="AB32" s="232"/>
      <c r="AC32" s="232"/>
      <c r="AD32" s="232"/>
      <c r="AE32" s="232"/>
      <c r="AF32" s="39"/>
      <c r="AG32" s="39"/>
      <c r="AH32" s="39"/>
      <c r="AI32" s="39"/>
      <c r="AJ32" s="39"/>
      <c r="AK32" s="233">
        <v>0</v>
      </c>
      <c r="AL32" s="232"/>
      <c r="AM32" s="232"/>
      <c r="AN32" s="232"/>
      <c r="AO32" s="232"/>
      <c r="AP32" s="39"/>
      <c r="AQ32" s="43"/>
    </row>
    <row r="33" spans="2:43" s="2" customFormat="1" ht="14.45" customHeight="1" hidden="1">
      <c r="B33" s="38"/>
      <c r="C33" s="39"/>
      <c r="D33" s="39"/>
      <c r="E33" s="39"/>
      <c r="F33" s="40" t="s">
        <v>43</v>
      </c>
      <c r="G33" s="39"/>
      <c r="H33" s="39"/>
      <c r="I33" s="39"/>
      <c r="J33" s="39"/>
      <c r="K33" s="39"/>
      <c r="L33" s="231">
        <v>0.21</v>
      </c>
      <c r="M33" s="232"/>
      <c r="N33" s="232"/>
      <c r="O33" s="232"/>
      <c r="P33" s="39"/>
      <c r="Q33" s="39"/>
      <c r="R33" s="39"/>
      <c r="S33" s="39"/>
      <c r="T33" s="42" t="s">
        <v>41</v>
      </c>
      <c r="U33" s="39"/>
      <c r="V33" s="39"/>
      <c r="W33" s="233" t="e">
        <f>ROUND(BB87+SUM(CF97),2)</f>
        <v>#REF!</v>
      </c>
      <c r="X33" s="232"/>
      <c r="Y33" s="232"/>
      <c r="Z33" s="232"/>
      <c r="AA33" s="232"/>
      <c r="AB33" s="232"/>
      <c r="AC33" s="232"/>
      <c r="AD33" s="232"/>
      <c r="AE33" s="232"/>
      <c r="AF33" s="39"/>
      <c r="AG33" s="39"/>
      <c r="AH33" s="39"/>
      <c r="AI33" s="39"/>
      <c r="AJ33" s="39"/>
      <c r="AK33" s="233">
        <v>0</v>
      </c>
      <c r="AL33" s="232"/>
      <c r="AM33" s="232"/>
      <c r="AN33" s="232"/>
      <c r="AO33" s="232"/>
      <c r="AP33" s="39"/>
      <c r="AQ33" s="43"/>
    </row>
    <row r="34" spans="2:43" s="2" customFormat="1" ht="14.45" customHeight="1" hidden="1">
      <c r="B34" s="38"/>
      <c r="C34" s="39"/>
      <c r="D34" s="39"/>
      <c r="E34" s="39"/>
      <c r="F34" s="40" t="s">
        <v>44</v>
      </c>
      <c r="G34" s="39"/>
      <c r="H34" s="39"/>
      <c r="I34" s="39"/>
      <c r="J34" s="39"/>
      <c r="K34" s="39"/>
      <c r="L34" s="231">
        <v>0.15</v>
      </c>
      <c r="M34" s="232"/>
      <c r="N34" s="232"/>
      <c r="O34" s="232"/>
      <c r="P34" s="39"/>
      <c r="Q34" s="39"/>
      <c r="R34" s="39"/>
      <c r="S34" s="39"/>
      <c r="T34" s="42" t="s">
        <v>41</v>
      </c>
      <c r="U34" s="39"/>
      <c r="V34" s="39"/>
      <c r="W34" s="233" t="e">
        <f>ROUND(BC87+SUM(CG97),2)</f>
        <v>#REF!</v>
      </c>
      <c r="X34" s="232"/>
      <c r="Y34" s="232"/>
      <c r="Z34" s="232"/>
      <c r="AA34" s="232"/>
      <c r="AB34" s="232"/>
      <c r="AC34" s="232"/>
      <c r="AD34" s="232"/>
      <c r="AE34" s="232"/>
      <c r="AF34" s="39"/>
      <c r="AG34" s="39"/>
      <c r="AH34" s="39"/>
      <c r="AI34" s="39"/>
      <c r="AJ34" s="39"/>
      <c r="AK34" s="233">
        <v>0</v>
      </c>
      <c r="AL34" s="232"/>
      <c r="AM34" s="232"/>
      <c r="AN34" s="232"/>
      <c r="AO34" s="232"/>
      <c r="AP34" s="39"/>
      <c r="AQ34" s="43"/>
    </row>
    <row r="35" spans="2:43" s="2" customFormat="1" ht="14.45" customHeight="1" hidden="1">
      <c r="B35" s="38"/>
      <c r="C35" s="39"/>
      <c r="D35" s="39"/>
      <c r="E35" s="39"/>
      <c r="F35" s="40" t="s">
        <v>45</v>
      </c>
      <c r="G35" s="39"/>
      <c r="H35" s="39"/>
      <c r="I35" s="39"/>
      <c r="J35" s="39"/>
      <c r="K35" s="39"/>
      <c r="L35" s="231">
        <v>0</v>
      </c>
      <c r="M35" s="232"/>
      <c r="N35" s="232"/>
      <c r="O35" s="232"/>
      <c r="P35" s="39"/>
      <c r="Q35" s="39"/>
      <c r="R35" s="39"/>
      <c r="S35" s="39"/>
      <c r="T35" s="42" t="s">
        <v>41</v>
      </c>
      <c r="U35" s="39"/>
      <c r="V35" s="39"/>
      <c r="W35" s="233" t="e">
        <f>ROUND(BD87+SUM(CH97),2)</f>
        <v>#REF!</v>
      </c>
      <c r="X35" s="232"/>
      <c r="Y35" s="232"/>
      <c r="Z35" s="232"/>
      <c r="AA35" s="232"/>
      <c r="AB35" s="232"/>
      <c r="AC35" s="232"/>
      <c r="AD35" s="232"/>
      <c r="AE35" s="232"/>
      <c r="AF35" s="39"/>
      <c r="AG35" s="39"/>
      <c r="AH35" s="39"/>
      <c r="AI35" s="39"/>
      <c r="AJ35" s="39"/>
      <c r="AK35" s="233">
        <v>0</v>
      </c>
      <c r="AL35" s="232"/>
      <c r="AM35" s="232"/>
      <c r="AN35" s="232"/>
      <c r="AO35" s="232"/>
      <c r="AP35" s="39"/>
      <c r="AQ35" s="43"/>
    </row>
    <row r="36" spans="2:43" s="1" customFormat="1" ht="6.95" customHeight="1">
      <c r="B36" s="33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5"/>
    </row>
    <row r="37" spans="2:43" s="1" customFormat="1" ht="25.9" customHeight="1">
      <c r="B37" s="33"/>
      <c r="C37" s="44"/>
      <c r="D37" s="45" t="s">
        <v>46</v>
      </c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7" t="s">
        <v>47</v>
      </c>
      <c r="U37" s="46"/>
      <c r="V37" s="46"/>
      <c r="W37" s="46"/>
      <c r="X37" s="223" t="s">
        <v>48</v>
      </c>
      <c r="Y37" s="224"/>
      <c r="Z37" s="224"/>
      <c r="AA37" s="224"/>
      <c r="AB37" s="224"/>
      <c r="AC37" s="46"/>
      <c r="AD37" s="46"/>
      <c r="AE37" s="46"/>
      <c r="AF37" s="46"/>
      <c r="AG37" s="46"/>
      <c r="AH37" s="46"/>
      <c r="AI37" s="46"/>
      <c r="AJ37" s="46"/>
      <c r="AK37" s="225">
        <f>AK31</f>
        <v>0</v>
      </c>
      <c r="AL37" s="224"/>
      <c r="AM37" s="224"/>
      <c r="AN37" s="224"/>
      <c r="AO37" s="226"/>
      <c r="AP37" s="44"/>
      <c r="AQ37" s="35"/>
    </row>
    <row r="38" spans="2:43" s="1" customFormat="1" ht="14.45" customHeight="1">
      <c r="B38" s="33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5"/>
    </row>
    <row r="39" spans="2:43" ht="13.5">
      <c r="B39" s="22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3"/>
    </row>
    <row r="40" spans="2:43" ht="13.5">
      <c r="B40" s="22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3"/>
    </row>
    <row r="41" spans="2:43" ht="13.5">
      <c r="B41" s="22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3"/>
    </row>
    <row r="42" spans="2:43" ht="13.5">
      <c r="B42" s="22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3"/>
    </row>
    <row r="43" spans="2:43" ht="13.5">
      <c r="B43" s="22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3"/>
    </row>
    <row r="44" spans="2:43" ht="13.5">
      <c r="B44" s="22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3"/>
    </row>
    <row r="45" spans="2:43" ht="13.5">
      <c r="B45" s="22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3"/>
    </row>
    <row r="46" spans="2:43" ht="13.5">
      <c r="B46" s="22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3"/>
    </row>
    <row r="47" spans="2:43" ht="13.5">
      <c r="B47" s="22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3"/>
    </row>
    <row r="48" spans="2:43" ht="13.5">
      <c r="B48" s="22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3"/>
    </row>
    <row r="49" spans="2:43" s="1" customFormat="1" ht="15">
      <c r="B49" s="33"/>
      <c r="C49" s="34"/>
      <c r="D49" s="48" t="s">
        <v>49</v>
      </c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50"/>
      <c r="AA49" s="34"/>
      <c r="AB49" s="34"/>
      <c r="AC49" s="48" t="s">
        <v>50</v>
      </c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50"/>
      <c r="AP49" s="34"/>
      <c r="AQ49" s="35"/>
    </row>
    <row r="50" spans="2:43" ht="13.5">
      <c r="B50" s="22"/>
      <c r="C50" s="25"/>
      <c r="D50" s="51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52"/>
      <c r="AA50" s="25"/>
      <c r="AB50" s="25"/>
      <c r="AC50" s="51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52"/>
      <c r="AP50" s="25"/>
      <c r="AQ50" s="23"/>
    </row>
    <row r="51" spans="2:43" ht="13.5">
      <c r="B51" s="22"/>
      <c r="C51" s="25"/>
      <c r="D51" s="51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52"/>
      <c r="AA51" s="25"/>
      <c r="AB51" s="25"/>
      <c r="AC51" s="51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52"/>
      <c r="AP51" s="25"/>
      <c r="AQ51" s="23"/>
    </row>
    <row r="52" spans="2:43" ht="13.5">
      <c r="B52" s="22"/>
      <c r="C52" s="25"/>
      <c r="D52" s="51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52"/>
      <c r="AA52" s="25"/>
      <c r="AB52" s="25"/>
      <c r="AC52" s="51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52"/>
      <c r="AP52" s="25"/>
      <c r="AQ52" s="23"/>
    </row>
    <row r="53" spans="2:43" ht="13.5">
      <c r="B53" s="22"/>
      <c r="C53" s="25"/>
      <c r="D53" s="51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52"/>
      <c r="AA53" s="25"/>
      <c r="AB53" s="25"/>
      <c r="AC53" s="51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52"/>
      <c r="AP53" s="25"/>
      <c r="AQ53" s="23"/>
    </row>
    <row r="54" spans="2:43" ht="13.5">
      <c r="B54" s="22"/>
      <c r="C54" s="25"/>
      <c r="D54" s="51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52"/>
      <c r="AA54" s="25"/>
      <c r="AB54" s="25"/>
      <c r="AC54" s="51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52"/>
      <c r="AP54" s="25"/>
      <c r="AQ54" s="23"/>
    </row>
    <row r="55" spans="2:43" ht="13.5">
      <c r="B55" s="22"/>
      <c r="C55" s="25"/>
      <c r="D55" s="51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52"/>
      <c r="AA55" s="25"/>
      <c r="AB55" s="25"/>
      <c r="AC55" s="51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52"/>
      <c r="AP55" s="25"/>
      <c r="AQ55" s="23"/>
    </row>
    <row r="56" spans="2:43" ht="13.5">
      <c r="B56" s="22"/>
      <c r="C56" s="25"/>
      <c r="D56" s="51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52"/>
      <c r="AA56" s="25"/>
      <c r="AB56" s="25"/>
      <c r="AC56" s="51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52"/>
      <c r="AP56" s="25"/>
      <c r="AQ56" s="23"/>
    </row>
    <row r="57" spans="2:43" ht="13.5">
      <c r="B57" s="22"/>
      <c r="C57" s="25"/>
      <c r="D57" s="51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52"/>
      <c r="AA57" s="25"/>
      <c r="AB57" s="25"/>
      <c r="AC57" s="51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52"/>
      <c r="AP57" s="25"/>
      <c r="AQ57" s="23"/>
    </row>
    <row r="58" spans="2:43" s="1" customFormat="1" ht="15">
      <c r="B58" s="33"/>
      <c r="C58" s="34"/>
      <c r="D58" s="53" t="s">
        <v>51</v>
      </c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5" t="s">
        <v>52</v>
      </c>
      <c r="S58" s="54"/>
      <c r="T58" s="54"/>
      <c r="U58" s="54"/>
      <c r="V58" s="54"/>
      <c r="W58" s="54"/>
      <c r="X58" s="54"/>
      <c r="Y58" s="54"/>
      <c r="Z58" s="56"/>
      <c r="AA58" s="34"/>
      <c r="AB58" s="34"/>
      <c r="AC58" s="53" t="s">
        <v>51</v>
      </c>
      <c r="AD58" s="54"/>
      <c r="AE58" s="54"/>
      <c r="AF58" s="54"/>
      <c r="AG58" s="54"/>
      <c r="AH58" s="54"/>
      <c r="AI58" s="54"/>
      <c r="AJ58" s="54"/>
      <c r="AK58" s="54"/>
      <c r="AL58" s="54"/>
      <c r="AM58" s="55" t="s">
        <v>52</v>
      </c>
      <c r="AN58" s="54"/>
      <c r="AO58" s="56"/>
      <c r="AP58" s="34"/>
      <c r="AQ58" s="35"/>
    </row>
    <row r="59" spans="2:43" ht="13.5">
      <c r="B59" s="22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3"/>
    </row>
    <row r="60" spans="2:43" s="1" customFormat="1" ht="15">
      <c r="B60" s="33"/>
      <c r="C60" s="34"/>
      <c r="D60" s="48" t="s">
        <v>53</v>
      </c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50"/>
      <c r="AA60" s="34"/>
      <c r="AB60" s="34"/>
      <c r="AC60" s="48" t="s">
        <v>54</v>
      </c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50"/>
      <c r="AP60" s="34"/>
      <c r="AQ60" s="35"/>
    </row>
    <row r="61" spans="2:43" ht="13.5">
      <c r="B61" s="22"/>
      <c r="C61" s="25"/>
      <c r="D61" s="51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52"/>
      <c r="AA61" s="25"/>
      <c r="AB61" s="25"/>
      <c r="AC61" s="51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52"/>
      <c r="AP61" s="25"/>
      <c r="AQ61" s="23"/>
    </row>
    <row r="62" spans="2:43" ht="13.5">
      <c r="B62" s="22"/>
      <c r="C62" s="25"/>
      <c r="D62" s="51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52"/>
      <c r="AA62" s="25"/>
      <c r="AB62" s="25"/>
      <c r="AC62" s="51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52"/>
      <c r="AP62" s="25"/>
      <c r="AQ62" s="23"/>
    </row>
    <row r="63" spans="2:43" ht="13.5">
      <c r="B63" s="22"/>
      <c r="C63" s="25"/>
      <c r="D63" s="51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52"/>
      <c r="AA63" s="25"/>
      <c r="AB63" s="25"/>
      <c r="AC63" s="51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52"/>
      <c r="AP63" s="25"/>
      <c r="AQ63" s="23"/>
    </row>
    <row r="64" spans="2:43" ht="13.5">
      <c r="B64" s="22"/>
      <c r="C64" s="25"/>
      <c r="D64" s="51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52"/>
      <c r="AA64" s="25"/>
      <c r="AB64" s="25"/>
      <c r="AC64" s="51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52"/>
      <c r="AP64" s="25"/>
      <c r="AQ64" s="23"/>
    </row>
    <row r="65" spans="2:43" ht="13.5">
      <c r="B65" s="22"/>
      <c r="C65" s="25"/>
      <c r="D65" s="51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52"/>
      <c r="AA65" s="25"/>
      <c r="AB65" s="25"/>
      <c r="AC65" s="51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52"/>
      <c r="AP65" s="25"/>
      <c r="AQ65" s="23"/>
    </row>
    <row r="66" spans="2:43" ht="13.5">
      <c r="B66" s="22"/>
      <c r="C66" s="25"/>
      <c r="D66" s="51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52"/>
      <c r="AA66" s="25"/>
      <c r="AB66" s="25"/>
      <c r="AC66" s="51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52"/>
      <c r="AP66" s="25"/>
      <c r="AQ66" s="23"/>
    </row>
    <row r="67" spans="2:43" ht="13.5">
      <c r="B67" s="22"/>
      <c r="C67" s="25"/>
      <c r="D67" s="51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52"/>
      <c r="AA67" s="25"/>
      <c r="AB67" s="25"/>
      <c r="AC67" s="51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52"/>
      <c r="AP67" s="25"/>
      <c r="AQ67" s="23"/>
    </row>
    <row r="68" spans="2:43" ht="13.5">
      <c r="B68" s="22"/>
      <c r="C68" s="25"/>
      <c r="D68" s="51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52"/>
      <c r="AA68" s="25"/>
      <c r="AB68" s="25"/>
      <c r="AC68" s="51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52"/>
      <c r="AP68" s="25"/>
      <c r="AQ68" s="23"/>
    </row>
    <row r="69" spans="2:43" s="1" customFormat="1" ht="15">
      <c r="B69" s="33"/>
      <c r="C69" s="34"/>
      <c r="D69" s="53" t="s">
        <v>51</v>
      </c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5" t="s">
        <v>52</v>
      </c>
      <c r="S69" s="54"/>
      <c r="T69" s="54"/>
      <c r="U69" s="54"/>
      <c r="V69" s="54"/>
      <c r="W69" s="54"/>
      <c r="X69" s="54"/>
      <c r="Y69" s="54"/>
      <c r="Z69" s="56"/>
      <c r="AA69" s="34"/>
      <c r="AB69" s="34"/>
      <c r="AC69" s="53" t="s">
        <v>51</v>
      </c>
      <c r="AD69" s="54"/>
      <c r="AE69" s="54"/>
      <c r="AF69" s="54"/>
      <c r="AG69" s="54"/>
      <c r="AH69" s="54"/>
      <c r="AI69" s="54"/>
      <c r="AJ69" s="54"/>
      <c r="AK69" s="54"/>
      <c r="AL69" s="54"/>
      <c r="AM69" s="55" t="s">
        <v>52</v>
      </c>
      <c r="AN69" s="54"/>
      <c r="AO69" s="56"/>
      <c r="AP69" s="34"/>
      <c r="AQ69" s="35"/>
    </row>
    <row r="70" spans="2:43" s="1" customFormat="1" ht="6.95" customHeight="1">
      <c r="B70" s="33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5"/>
    </row>
    <row r="71" spans="2:43" s="1" customFormat="1" ht="6.95" customHeight="1">
      <c r="B71" s="57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8"/>
      <c r="AH71" s="58"/>
      <c r="AI71" s="58"/>
      <c r="AJ71" s="58"/>
      <c r="AK71" s="58"/>
      <c r="AL71" s="58"/>
      <c r="AM71" s="58"/>
      <c r="AN71" s="58"/>
      <c r="AO71" s="58"/>
      <c r="AP71" s="58"/>
      <c r="AQ71" s="59"/>
    </row>
    <row r="75" spans="2:43" s="1" customFormat="1" ht="6.95" customHeight="1">
      <c r="B75" s="60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L75" s="61"/>
      <c r="AM75" s="61"/>
      <c r="AN75" s="61"/>
      <c r="AO75" s="61"/>
      <c r="AP75" s="61"/>
      <c r="AQ75" s="62"/>
    </row>
    <row r="76" spans="2:43" s="1" customFormat="1" ht="36.95" customHeight="1">
      <c r="B76" s="33"/>
      <c r="C76" s="227" t="s">
        <v>55</v>
      </c>
      <c r="D76" s="228"/>
      <c r="E76" s="228"/>
      <c r="F76" s="228"/>
      <c r="G76" s="228"/>
      <c r="H76" s="228"/>
      <c r="I76" s="228"/>
      <c r="J76" s="228"/>
      <c r="K76" s="228"/>
      <c r="L76" s="228"/>
      <c r="M76" s="228"/>
      <c r="N76" s="228"/>
      <c r="O76" s="228"/>
      <c r="P76" s="228"/>
      <c r="Q76" s="228"/>
      <c r="R76" s="228"/>
      <c r="S76" s="228"/>
      <c r="T76" s="228"/>
      <c r="U76" s="228"/>
      <c r="V76" s="228"/>
      <c r="W76" s="228"/>
      <c r="X76" s="228"/>
      <c r="Y76" s="228"/>
      <c r="Z76" s="228"/>
      <c r="AA76" s="228"/>
      <c r="AB76" s="228"/>
      <c r="AC76" s="228"/>
      <c r="AD76" s="228"/>
      <c r="AE76" s="228"/>
      <c r="AF76" s="228"/>
      <c r="AG76" s="228"/>
      <c r="AH76" s="228"/>
      <c r="AI76" s="228"/>
      <c r="AJ76" s="228"/>
      <c r="AK76" s="228"/>
      <c r="AL76" s="228"/>
      <c r="AM76" s="228"/>
      <c r="AN76" s="228"/>
      <c r="AO76" s="228"/>
      <c r="AP76" s="228"/>
      <c r="AQ76" s="35"/>
    </row>
    <row r="77" spans="2:43" s="3" customFormat="1" ht="14.45" customHeight="1">
      <c r="B77" s="63"/>
      <c r="C77" s="29" t="s">
        <v>16</v>
      </c>
      <c r="D77" s="64"/>
      <c r="E77" s="64"/>
      <c r="F77" s="64"/>
      <c r="G77" s="64"/>
      <c r="H77" s="64"/>
      <c r="I77" s="64"/>
      <c r="J77" s="64"/>
      <c r="K77" s="64"/>
      <c r="L77" s="64">
        <f>K5</f>
        <v>0</v>
      </c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5"/>
    </row>
    <row r="78" spans="2:43" s="4" customFormat="1" ht="36.95" customHeight="1">
      <c r="B78" s="66"/>
      <c r="C78" s="67" t="s">
        <v>17</v>
      </c>
      <c r="D78" s="68"/>
      <c r="E78" s="68"/>
      <c r="F78" s="68"/>
      <c r="G78" s="68"/>
      <c r="H78" s="68"/>
      <c r="I78" s="68"/>
      <c r="J78" s="68"/>
      <c r="K78" s="68"/>
      <c r="L78" s="229" t="str">
        <f>K6</f>
        <v>Kamerové zabezpečení vstupů školek v Novém Boru</v>
      </c>
      <c r="M78" s="230"/>
      <c r="N78" s="230"/>
      <c r="O78" s="230"/>
      <c r="P78" s="230"/>
      <c r="Q78" s="230"/>
      <c r="R78" s="230"/>
      <c r="S78" s="230"/>
      <c r="T78" s="230"/>
      <c r="U78" s="230"/>
      <c r="V78" s="230"/>
      <c r="W78" s="230"/>
      <c r="X78" s="230"/>
      <c r="Y78" s="230"/>
      <c r="Z78" s="230"/>
      <c r="AA78" s="230"/>
      <c r="AB78" s="230"/>
      <c r="AC78" s="230"/>
      <c r="AD78" s="230"/>
      <c r="AE78" s="230"/>
      <c r="AF78" s="230"/>
      <c r="AG78" s="230"/>
      <c r="AH78" s="230"/>
      <c r="AI78" s="230"/>
      <c r="AJ78" s="230"/>
      <c r="AK78" s="230"/>
      <c r="AL78" s="230"/>
      <c r="AM78" s="230"/>
      <c r="AN78" s="230"/>
      <c r="AO78" s="230"/>
      <c r="AP78" s="68"/>
      <c r="AQ78" s="69"/>
    </row>
    <row r="79" spans="2:43" s="1" customFormat="1" ht="6.95" customHeight="1">
      <c r="B79" s="33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5"/>
    </row>
    <row r="80" spans="2:43" s="1" customFormat="1" ht="15">
      <c r="B80" s="33"/>
      <c r="C80" s="29" t="s">
        <v>21</v>
      </c>
      <c r="D80" s="34"/>
      <c r="E80" s="34"/>
      <c r="F80" s="34"/>
      <c r="G80" s="34"/>
      <c r="H80" s="34"/>
      <c r="I80" s="34"/>
      <c r="J80" s="34"/>
      <c r="K80" s="34"/>
      <c r="L80" s="70" t="str">
        <f>IF(K8="","",K8)</f>
        <v>školka SRDÍČKO, KYTIČKA, JABLÍČKO, POHÁDKA, KLÍČEK</v>
      </c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29" t="s">
        <v>22</v>
      </c>
      <c r="AJ80" s="34"/>
      <c r="AK80" s="34"/>
      <c r="AL80" s="34"/>
      <c r="AM80" s="71"/>
      <c r="AN80" s="34"/>
      <c r="AO80" s="34"/>
      <c r="AP80" s="34"/>
      <c r="AQ80" s="35"/>
    </row>
    <row r="81" spans="2:43" s="1" customFormat="1" ht="6.95" customHeight="1">
      <c r="B81" s="33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5"/>
    </row>
    <row r="82" spans="2:56" s="1" customFormat="1" ht="15">
      <c r="B82" s="33"/>
      <c r="C82" s="29" t="s">
        <v>26</v>
      </c>
      <c r="D82" s="34"/>
      <c r="E82" s="34"/>
      <c r="F82" s="34"/>
      <c r="G82" s="34"/>
      <c r="H82" s="34"/>
      <c r="I82" s="34"/>
      <c r="J82" s="34"/>
      <c r="K82" s="34"/>
      <c r="L82" s="64" t="str">
        <f>IF(E11="","",E11)</f>
        <v>Město Nový Bor, náměstí Míru 1, Nový Bor, 473 01</v>
      </c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29" t="s">
        <v>31</v>
      </c>
      <c r="AJ82" s="34"/>
      <c r="AK82" s="34"/>
      <c r="AL82" s="34"/>
      <c r="AM82" s="209" t="str">
        <f>IF(E17="","",E17)</f>
        <v/>
      </c>
      <c r="AN82" s="209"/>
      <c r="AO82" s="209"/>
      <c r="AP82" s="209"/>
      <c r="AQ82" s="35"/>
      <c r="AS82" s="205" t="s">
        <v>56</v>
      </c>
      <c r="AT82" s="206"/>
      <c r="AU82" s="49"/>
      <c r="AV82" s="49"/>
      <c r="AW82" s="49"/>
      <c r="AX82" s="49"/>
      <c r="AY82" s="49"/>
      <c r="AZ82" s="49"/>
      <c r="BA82" s="49"/>
      <c r="BB82" s="49"/>
      <c r="BC82" s="49"/>
      <c r="BD82" s="50"/>
    </row>
    <row r="83" spans="2:56" s="1" customFormat="1" ht="15">
      <c r="B83" s="33"/>
      <c r="C83" s="29" t="s">
        <v>29</v>
      </c>
      <c r="D83" s="34"/>
      <c r="E83" s="34"/>
      <c r="F83" s="34"/>
      <c r="G83" s="34"/>
      <c r="H83" s="34"/>
      <c r="I83" s="34"/>
      <c r="J83" s="34"/>
      <c r="K83" s="34"/>
      <c r="L83" s="6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29" t="s">
        <v>33</v>
      </c>
      <c r="AJ83" s="34"/>
      <c r="AK83" s="34"/>
      <c r="AL83" s="34"/>
      <c r="AM83" s="209" t="str">
        <f>IF(E20="","",E20)</f>
        <v/>
      </c>
      <c r="AN83" s="209"/>
      <c r="AO83" s="209"/>
      <c r="AP83" s="209"/>
      <c r="AQ83" s="35"/>
      <c r="AS83" s="207"/>
      <c r="AT83" s="208"/>
      <c r="AU83" s="34"/>
      <c r="AV83" s="34"/>
      <c r="AW83" s="34"/>
      <c r="AX83" s="34"/>
      <c r="AY83" s="34"/>
      <c r="AZ83" s="34"/>
      <c r="BA83" s="34"/>
      <c r="BB83" s="34"/>
      <c r="BC83" s="34"/>
      <c r="BD83" s="72"/>
    </row>
    <row r="84" spans="2:56" s="1" customFormat="1" ht="10.9" customHeight="1">
      <c r="B84" s="33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35"/>
      <c r="AS84" s="207"/>
      <c r="AT84" s="208"/>
      <c r="AU84" s="34"/>
      <c r="AV84" s="34"/>
      <c r="AW84" s="34"/>
      <c r="AX84" s="34"/>
      <c r="AY84" s="34"/>
      <c r="AZ84" s="34"/>
      <c r="BA84" s="34"/>
      <c r="BB84" s="34"/>
      <c r="BC84" s="34"/>
      <c r="BD84" s="72"/>
    </row>
    <row r="85" spans="2:56" s="1" customFormat="1" ht="29.25" customHeight="1">
      <c r="B85" s="33"/>
      <c r="C85" s="219" t="s">
        <v>57</v>
      </c>
      <c r="D85" s="220"/>
      <c r="E85" s="220"/>
      <c r="F85" s="220"/>
      <c r="G85" s="220"/>
      <c r="H85" s="73"/>
      <c r="I85" s="221" t="s">
        <v>58</v>
      </c>
      <c r="J85" s="220"/>
      <c r="K85" s="220"/>
      <c r="L85" s="220"/>
      <c r="M85" s="220"/>
      <c r="N85" s="220"/>
      <c r="O85" s="220"/>
      <c r="P85" s="220"/>
      <c r="Q85" s="220"/>
      <c r="R85" s="220"/>
      <c r="S85" s="220"/>
      <c r="T85" s="220"/>
      <c r="U85" s="220"/>
      <c r="V85" s="220"/>
      <c r="W85" s="220"/>
      <c r="X85" s="220"/>
      <c r="Y85" s="220"/>
      <c r="Z85" s="220"/>
      <c r="AA85" s="220"/>
      <c r="AB85" s="220"/>
      <c r="AC85" s="220"/>
      <c r="AD85" s="220"/>
      <c r="AE85" s="220"/>
      <c r="AF85" s="220"/>
      <c r="AG85" s="221" t="s">
        <v>59</v>
      </c>
      <c r="AH85" s="220"/>
      <c r="AI85" s="220"/>
      <c r="AJ85" s="220"/>
      <c r="AK85" s="220"/>
      <c r="AL85" s="220"/>
      <c r="AM85" s="220"/>
      <c r="AN85" s="221" t="s">
        <v>60</v>
      </c>
      <c r="AO85" s="220"/>
      <c r="AP85" s="222"/>
      <c r="AQ85" s="35"/>
      <c r="AS85" s="74" t="s">
        <v>61</v>
      </c>
      <c r="AT85" s="75" t="s">
        <v>62</v>
      </c>
      <c r="AU85" s="75" t="s">
        <v>63</v>
      </c>
      <c r="AV85" s="75" t="s">
        <v>64</v>
      </c>
      <c r="AW85" s="75" t="s">
        <v>65</v>
      </c>
      <c r="AX85" s="75" t="s">
        <v>66</v>
      </c>
      <c r="AY85" s="75" t="s">
        <v>67</v>
      </c>
      <c r="AZ85" s="75" t="s">
        <v>68</v>
      </c>
      <c r="BA85" s="75" t="s">
        <v>69</v>
      </c>
      <c r="BB85" s="75" t="s">
        <v>70</v>
      </c>
      <c r="BC85" s="75" t="s">
        <v>71</v>
      </c>
      <c r="BD85" s="76" t="s">
        <v>72</v>
      </c>
    </row>
    <row r="86" spans="2:56" s="1" customFormat="1" ht="10.9" customHeight="1">
      <c r="B86" s="33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5"/>
      <c r="AS86" s="77"/>
      <c r="AT86" s="49"/>
      <c r="AU86" s="49"/>
      <c r="AV86" s="49"/>
      <c r="AW86" s="49"/>
      <c r="AX86" s="49"/>
      <c r="AY86" s="49"/>
      <c r="AZ86" s="49"/>
      <c r="BA86" s="49"/>
      <c r="BB86" s="49"/>
      <c r="BC86" s="49"/>
      <c r="BD86" s="50"/>
    </row>
    <row r="87" spans="2:76" s="4" customFormat="1" ht="32.45" customHeight="1">
      <c r="B87" s="66"/>
      <c r="C87" s="78" t="s">
        <v>73</v>
      </c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79"/>
      <c r="Q87" s="79"/>
      <c r="R87" s="79"/>
      <c r="S87" s="79"/>
      <c r="T87" s="79"/>
      <c r="U87" s="79"/>
      <c r="V87" s="79"/>
      <c r="W87" s="79"/>
      <c r="X87" s="79"/>
      <c r="Y87" s="79"/>
      <c r="Z87" s="79"/>
      <c r="AA87" s="79"/>
      <c r="AB87" s="79"/>
      <c r="AC87" s="79"/>
      <c r="AD87" s="79"/>
      <c r="AE87" s="79"/>
      <c r="AF87" s="79"/>
      <c r="AG87" s="214">
        <f>ROUND(AG88,2)</f>
        <v>0</v>
      </c>
      <c r="AH87" s="214"/>
      <c r="AI87" s="214"/>
      <c r="AJ87" s="214"/>
      <c r="AK87" s="214"/>
      <c r="AL87" s="214"/>
      <c r="AM87" s="214"/>
      <c r="AN87" s="201">
        <f>AN88</f>
        <v>0</v>
      </c>
      <c r="AO87" s="201"/>
      <c r="AP87" s="201"/>
      <c r="AQ87" s="69"/>
      <c r="AS87" s="80" t="e">
        <f>ROUND(AS88,2)</f>
        <v>#REF!</v>
      </c>
      <c r="AT87" s="81" t="e">
        <f>ROUND(SUM(AV87:AW87),2)</f>
        <v>#REF!</v>
      </c>
      <c r="AU87" s="82" t="e">
        <f>ROUND(AU88,5)</f>
        <v>#REF!</v>
      </c>
      <c r="AV87" s="81" t="e">
        <f>ROUND(AZ87*L31,2)</f>
        <v>#REF!</v>
      </c>
      <c r="AW87" s="81" t="e">
        <f>ROUND(BA87*L32,2)</f>
        <v>#REF!</v>
      </c>
      <c r="AX87" s="81" t="e">
        <f>ROUND(BB87*L31,2)</f>
        <v>#REF!</v>
      </c>
      <c r="AY87" s="81" t="e">
        <f>ROUND(BC87*L32,2)</f>
        <v>#REF!</v>
      </c>
      <c r="AZ87" s="81" t="e">
        <f>ROUND(AZ88,2)</f>
        <v>#REF!</v>
      </c>
      <c r="BA87" s="81" t="e">
        <f>ROUND(BA88,2)</f>
        <v>#REF!</v>
      </c>
      <c r="BB87" s="81" t="e">
        <f>ROUND(BB88,2)</f>
        <v>#REF!</v>
      </c>
      <c r="BC87" s="81" t="e">
        <f>ROUND(BC88,2)</f>
        <v>#REF!</v>
      </c>
      <c r="BD87" s="83" t="e">
        <f>ROUND(BD88,2)</f>
        <v>#REF!</v>
      </c>
      <c r="BS87" s="84" t="s">
        <v>74</v>
      </c>
      <c r="BT87" s="84" t="s">
        <v>75</v>
      </c>
      <c r="BU87" s="85" t="s">
        <v>76</v>
      </c>
      <c r="BV87" s="84" t="s">
        <v>77</v>
      </c>
      <c r="BW87" s="84" t="s">
        <v>78</v>
      </c>
      <c r="BX87" s="84" t="s">
        <v>79</v>
      </c>
    </row>
    <row r="88" spans="2:76" s="5" customFormat="1" ht="22.5" customHeight="1">
      <c r="B88" s="86"/>
      <c r="C88" s="87"/>
      <c r="D88" s="218" t="s">
        <v>204</v>
      </c>
      <c r="E88" s="218"/>
      <c r="F88" s="218"/>
      <c r="G88" s="218"/>
      <c r="H88" s="218"/>
      <c r="I88" s="88"/>
      <c r="J88" s="218" t="s">
        <v>84</v>
      </c>
      <c r="K88" s="218"/>
      <c r="L88" s="218"/>
      <c r="M88" s="218"/>
      <c r="N88" s="218"/>
      <c r="O88" s="218"/>
      <c r="P88" s="218"/>
      <c r="Q88" s="218"/>
      <c r="R88" s="218"/>
      <c r="S88" s="218"/>
      <c r="T88" s="218"/>
      <c r="U88" s="218"/>
      <c r="V88" s="218"/>
      <c r="W88" s="218"/>
      <c r="X88" s="218"/>
      <c r="Y88" s="218"/>
      <c r="Z88" s="218"/>
      <c r="AA88" s="218"/>
      <c r="AB88" s="218"/>
      <c r="AC88" s="218"/>
      <c r="AD88" s="218"/>
      <c r="AE88" s="218"/>
      <c r="AF88" s="218"/>
      <c r="AG88" s="217">
        <f>AG89+AG90+AG91+AG92+AG93+AG94</f>
        <v>0</v>
      </c>
      <c r="AH88" s="216"/>
      <c r="AI88" s="216"/>
      <c r="AJ88" s="216"/>
      <c r="AK88" s="216"/>
      <c r="AL88" s="216"/>
      <c r="AM88" s="216"/>
      <c r="AN88" s="215">
        <f>AN89+AN90+AN91+AN92+AN93+AN94</f>
        <v>0</v>
      </c>
      <c r="AO88" s="216"/>
      <c r="AP88" s="216"/>
      <c r="AQ88" s="89"/>
      <c r="AS88" s="90" t="e">
        <f>ROUND(SUM(AS89:AS94),2)</f>
        <v>#REF!</v>
      </c>
      <c r="AT88" s="91" t="e">
        <f>ROUND(SUM(AV88:AW88),2)</f>
        <v>#REF!</v>
      </c>
      <c r="AU88" s="92" t="e">
        <f>ROUND(SUM(AU89:AU94),5)</f>
        <v>#REF!</v>
      </c>
      <c r="AV88" s="91" t="e">
        <f>ROUND(AZ88*L31,2)</f>
        <v>#REF!</v>
      </c>
      <c r="AW88" s="91" t="e">
        <f>ROUND(BA88*L32,2)</f>
        <v>#REF!</v>
      </c>
      <c r="AX88" s="91" t="e">
        <f>ROUND(BB88*L31,2)</f>
        <v>#REF!</v>
      </c>
      <c r="AY88" s="91" t="e">
        <f>ROUND(BC88*L32,2)</f>
        <v>#REF!</v>
      </c>
      <c r="AZ88" s="91" t="e">
        <f>ROUND(SUM(AZ89:AZ94),2)</f>
        <v>#REF!</v>
      </c>
      <c r="BA88" s="91" t="e">
        <f>ROUND(SUM(BA89:BA94),2)</f>
        <v>#REF!</v>
      </c>
      <c r="BB88" s="91" t="e">
        <f>ROUND(SUM(BB89:BB94),2)</f>
        <v>#REF!</v>
      </c>
      <c r="BC88" s="91" t="e">
        <f>ROUND(SUM(BC89:BC94),2)</f>
        <v>#REF!</v>
      </c>
      <c r="BD88" s="93" t="e">
        <f>ROUND(SUM(BD89:BD94),2)</f>
        <v>#REF!</v>
      </c>
      <c r="BS88" s="94" t="s">
        <v>74</v>
      </c>
      <c r="BT88" s="94" t="s">
        <v>11</v>
      </c>
      <c r="BU88" s="94" t="s">
        <v>76</v>
      </c>
      <c r="BV88" s="94" t="s">
        <v>77</v>
      </c>
      <c r="BW88" s="94" t="s">
        <v>80</v>
      </c>
      <c r="BX88" s="94" t="s">
        <v>78</v>
      </c>
    </row>
    <row r="89" spans="1:76" s="6" customFormat="1" ht="22.5" customHeight="1">
      <c r="A89" s="95" t="s">
        <v>81</v>
      </c>
      <c r="B89" s="96"/>
      <c r="C89" s="97"/>
      <c r="D89" s="97"/>
      <c r="E89" s="198" t="s">
        <v>205</v>
      </c>
      <c r="F89" s="198"/>
      <c r="G89" s="198"/>
      <c r="H89" s="198"/>
      <c r="I89" s="198"/>
      <c r="J89" s="97"/>
      <c r="K89" s="198" t="s">
        <v>212</v>
      </c>
      <c r="L89" s="198"/>
      <c r="M89" s="198"/>
      <c r="N89" s="198"/>
      <c r="O89" s="198"/>
      <c r="P89" s="198"/>
      <c r="Q89" s="198"/>
      <c r="R89" s="198"/>
      <c r="S89" s="198"/>
      <c r="T89" s="198"/>
      <c r="U89" s="198"/>
      <c r="V89" s="198"/>
      <c r="W89" s="198"/>
      <c r="X89" s="198"/>
      <c r="Y89" s="198"/>
      <c r="Z89" s="198"/>
      <c r="AA89" s="198"/>
      <c r="AB89" s="198"/>
      <c r="AC89" s="198"/>
      <c r="AD89" s="198"/>
      <c r="AE89" s="198"/>
      <c r="AF89" s="198"/>
      <c r="AG89" s="199">
        <f>'SO 1 - Slaboproudé rozvody'!AD121</f>
        <v>0</v>
      </c>
      <c r="AH89" s="200"/>
      <c r="AI89" s="200"/>
      <c r="AJ89" s="200"/>
      <c r="AK89" s="200"/>
      <c r="AL89" s="200"/>
      <c r="AM89" s="200"/>
      <c r="AN89" s="199">
        <f aca="true" t="shared" si="0" ref="AN89:AN94">AG89*1.21</f>
        <v>0</v>
      </c>
      <c r="AO89" s="200"/>
      <c r="AP89" s="200"/>
      <c r="AQ89" s="98"/>
      <c r="AS89" s="99" t="e">
        <f>#REF!</f>
        <v>#REF!</v>
      </c>
      <c r="AT89" s="100" t="e">
        <f>ROUND(SUM(AV89:AW89),2)</f>
        <v>#REF!</v>
      </c>
      <c r="AU89" s="101" t="e">
        <f>#REF!</f>
        <v>#REF!</v>
      </c>
      <c r="AV89" s="100" t="e">
        <f>#REF!</f>
        <v>#REF!</v>
      </c>
      <c r="AW89" s="100" t="e">
        <f>#REF!</f>
        <v>#REF!</v>
      </c>
      <c r="AX89" s="100" t="e">
        <f>#REF!</f>
        <v>#REF!</v>
      </c>
      <c r="AY89" s="100" t="e">
        <f>#REF!</f>
        <v>#REF!</v>
      </c>
      <c r="AZ89" s="100" t="e">
        <f>#REF!</f>
        <v>#REF!</v>
      </c>
      <c r="BA89" s="100" t="e">
        <f>#REF!</f>
        <v>#REF!</v>
      </c>
      <c r="BB89" s="100" t="e">
        <f>#REF!</f>
        <v>#REF!</v>
      </c>
      <c r="BC89" s="100" t="e">
        <f>#REF!</f>
        <v>#REF!</v>
      </c>
      <c r="BD89" s="102" t="e">
        <f>#REF!</f>
        <v>#REF!</v>
      </c>
      <c r="BT89" s="103" t="s">
        <v>82</v>
      </c>
      <c r="BV89" s="103" t="s">
        <v>77</v>
      </c>
      <c r="BW89" s="103" t="s">
        <v>83</v>
      </c>
      <c r="BX89" s="103" t="s">
        <v>80</v>
      </c>
    </row>
    <row r="90" spans="1:76" s="6" customFormat="1" ht="22.5" customHeight="1">
      <c r="A90" s="95"/>
      <c r="B90" s="96"/>
      <c r="C90" s="159"/>
      <c r="D90" s="159"/>
      <c r="E90" s="198" t="s">
        <v>206</v>
      </c>
      <c r="F90" s="198"/>
      <c r="G90" s="198"/>
      <c r="H90" s="198"/>
      <c r="I90" s="198"/>
      <c r="J90" s="159"/>
      <c r="K90" s="198" t="s">
        <v>210</v>
      </c>
      <c r="L90" s="198"/>
      <c r="M90" s="198"/>
      <c r="N90" s="198"/>
      <c r="O90" s="198"/>
      <c r="P90" s="198"/>
      <c r="Q90" s="198"/>
      <c r="R90" s="198"/>
      <c r="S90" s="198"/>
      <c r="T90" s="198"/>
      <c r="U90" s="198"/>
      <c r="V90" s="198"/>
      <c r="W90" s="198"/>
      <c r="X90" s="198"/>
      <c r="Y90" s="198"/>
      <c r="Z90" s="198"/>
      <c r="AA90" s="198"/>
      <c r="AB90" s="198"/>
      <c r="AC90" s="198"/>
      <c r="AD90" s="198"/>
      <c r="AE90" s="198"/>
      <c r="AF90" s="198"/>
      <c r="AG90" s="199">
        <f>'SO 1 - Slaboproudé rozvody'!AF121</f>
        <v>0</v>
      </c>
      <c r="AH90" s="200"/>
      <c r="AI90" s="200"/>
      <c r="AJ90" s="200"/>
      <c r="AK90" s="200"/>
      <c r="AL90" s="200"/>
      <c r="AM90" s="200"/>
      <c r="AN90" s="199">
        <f t="shared" si="0"/>
        <v>0</v>
      </c>
      <c r="AO90" s="200"/>
      <c r="AP90" s="200"/>
      <c r="AQ90" s="98"/>
      <c r="AS90" s="99"/>
      <c r="AT90" s="100"/>
      <c r="AU90" s="101"/>
      <c r="AV90" s="100"/>
      <c r="AW90" s="100"/>
      <c r="AX90" s="100"/>
      <c r="AY90" s="100"/>
      <c r="AZ90" s="100"/>
      <c r="BA90" s="100"/>
      <c r="BB90" s="100"/>
      <c r="BC90" s="100"/>
      <c r="BD90" s="102"/>
      <c r="BT90" s="103"/>
      <c r="BV90" s="103"/>
      <c r="BW90" s="103"/>
      <c r="BX90" s="103"/>
    </row>
    <row r="91" spans="1:76" s="6" customFormat="1" ht="22.5" customHeight="1">
      <c r="A91" s="95"/>
      <c r="B91" s="96"/>
      <c r="C91" s="159"/>
      <c r="D91" s="159"/>
      <c r="E91" s="198" t="s">
        <v>207</v>
      </c>
      <c r="F91" s="198"/>
      <c r="G91" s="198"/>
      <c r="H91" s="198"/>
      <c r="I91" s="198"/>
      <c r="J91" s="159"/>
      <c r="K91" s="198" t="s">
        <v>211</v>
      </c>
      <c r="L91" s="198"/>
      <c r="M91" s="198"/>
      <c r="N91" s="198"/>
      <c r="O91" s="198"/>
      <c r="P91" s="198"/>
      <c r="Q91" s="198"/>
      <c r="R91" s="198"/>
      <c r="S91" s="198"/>
      <c r="T91" s="198"/>
      <c r="U91" s="198"/>
      <c r="V91" s="198"/>
      <c r="W91" s="198"/>
      <c r="X91" s="198"/>
      <c r="Y91" s="198"/>
      <c r="Z91" s="198"/>
      <c r="AA91" s="198"/>
      <c r="AB91" s="198"/>
      <c r="AC91" s="198"/>
      <c r="AD91" s="198"/>
      <c r="AE91" s="198"/>
      <c r="AF91" s="198"/>
      <c r="AG91" s="199">
        <f>'SO 1 - Slaboproudé rozvody'!AH121</f>
        <v>0</v>
      </c>
      <c r="AH91" s="200"/>
      <c r="AI91" s="200"/>
      <c r="AJ91" s="200"/>
      <c r="AK91" s="200"/>
      <c r="AL91" s="200"/>
      <c r="AM91" s="200"/>
      <c r="AN91" s="199">
        <f t="shared" si="0"/>
        <v>0</v>
      </c>
      <c r="AO91" s="200"/>
      <c r="AP91" s="200"/>
      <c r="AQ91" s="98"/>
      <c r="AS91" s="99"/>
      <c r="AT91" s="100"/>
      <c r="AU91" s="101"/>
      <c r="AV91" s="100"/>
      <c r="AW91" s="100"/>
      <c r="AX91" s="100"/>
      <c r="AY91" s="100"/>
      <c r="AZ91" s="100"/>
      <c r="BA91" s="100"/>
      <c r="BB91" s="100"/>
      <c r="BC91" s="100"/>
      <c r="BD91" s="102"/>
      <c r="BT91" s="103"/>
      <c r="BV91" s="103"/>
      <c r="BW91" s="103"/>
      <c r="BX91" s="103"/>
    </row>
    <row r="92" spans="1:76" s="6" customFormat="1" ht="22.5" customHeight="1">
      <c r="A92" s="95"/>
      <c r="B92" s="96"/>
      <c r="C92" s="159"/>
      <c r="D92" s="159"/>
      <c r="E92" s="198" t="s">
        <v>208</v>
      </c>
      <c r="F92" s="198"/>
      <c r="G92" s="198"/>
      <c r="H92" s="198"/>
      <c r="I92" s="198"/>
      <c r="J92" s="159"/>
      <c r="K92" s="198" t="s">
        <v>213</v>
      </c>
      <c r="L92" s="198"/>
      <c r="M92" s="198"/>
      <c r="N92" s="198"/>
      <c r="O92" s="198"/>
      <c r="P92" s="198"/>
      <c r="Q92" s="198"/>
      <c r="R92" s="198"/>
      <c r="S92" s="198"/>
      <c r="T92" s="198"/>
      <c r="U92" s="198"/>
      <c r="V92" s="198"/>
      <c r="W92" s="198"/>
      <c r="X92" s="198"/>
      <c r="Y92" s="198"/>
      <c r="Z92" s="198"/>
      <c r="AA92" s="198"/>
      <c r="AB92" s="198"/>
      <c r="AC92" s="198"/>
      <c r="AD92" s="198"/>
      <c r="AE92" s="198"/>
      <c r="AF92" s="198"/>
      <c r="AG92" s="199">
        <f>'SO 1 - Slaboproudé rozvody'!AJ121</f>
        <v>0</v>
      </c>
      <c r="AH92" s="200"/>
      <c r="AI92" s="200"/>
      <c r="AJ92" s="200"/>
      <c r="AK92" s="200"/>
      <c r="AL92" s="200"/>
      <c r="AM92" s="200"/>
      <c r="AN92" s="199">
        <f t="shared" si="0"/>
        <v>0</v>
      </c>
      <c r="AO92" s="200"/>
      <c r="AP92" s="200"/>
      <c r="AQ92" s="98"/>
      <c r="AS92" s="99"/>
      <c r="AT92" s="100"/>
      <c r="AU92" s="101"/>
      <c r="AV92" s="100"/>
      <c r="AW92" s="100"/>
      <c r="AX92" s="100"/>
      <c r="AY92" s="100"/>
      <c r="AZ92" s="100"/>
      <c r="BA92" s="100"/>
      <c r="BB92" s="100"/>
      <c r="BC92" s="100"/>
      <c r="BD92" s="102"/>
      <c r="BT92" s="103"/>
      <c r="BV92" s="103"/>
      <c r="BW92" s="103"/>
      <c r="BX92" s="103"/>
    </row>
    <row r="93" spans="1:76" s="6" customFormat="1" ht="22.5" customHeight="1">
      <c r="A93" s="95"/>
      <c r="B93" s="96"/>
      <c r="C93" s="159"/>
      <c r="D93" s="159"/>
      <c r="E93" s="198" t="s">
        <v>209</v>
      </c>
      <c r="F93" s="198"/>
      <c r="G93" s="198"/>
      <c r="H93" s="198"/>
      <c r="I93" s="198"/>
      <c r="J93" s="159"/>
      <c r="K93" s="198" t="s">
        <v>214</v>
      </c>
      <c r="L93" s="198"/>
      <c r="M93" s="198"/>
      <c r="N93" s="198"/>
      <c r="O93" s="198"/>
      <c r="P93" s="198"/>
      <c r="Q93" s="198"/>
      <c r="R93" s="198"/>
      <c r="S93" s="198"/>
      <c r="T93" s="198"/>
      <c r="U93" s="198"/>
      <c r="V93" s="198"/>
      <c r="W93" s="198"/>
      <c r="X93" s="198"/>
      <c r="Y93" s="198"/>
      <c r="Z93" s="198"/>
      <c r="AA93" s="198"/>
      <c r="AB93" s="198"/>
      <c r="AC93" s="198"/>
      <c r="AD93" s="198"/>
      <c r="AE93" s="198"/>
      <c r="AF93" s="198"/>
      <c r="AG93" s="199">
        <f>'SO 1 - Slaboproudé rozvody'!AL121</f>
        <v>0</v>
      </c>
      <c r="AH93" s="200"/>
      <c r="AI93" s="200"/>
      <c r="AJ93" s="200"/>
      <c r="AK93" s="200"/>
      <c r="AL93" s="200"/>
      <c r="AM93" s="200"/>
      <c r="AN93" s="199">
        <f t="shared" si="0"/>
        <v>0</v>
      </c>
      <c r="AO93" s="200"/>
      <c r="AP93" s="200"/>
      <c r="AQ93" s="98"/>
      <c r="AS93" s="99"/>
      <c r="AT93" s="100"/>
      <c r="AU93" s="101"/>
      <c r="AV93" s="100"/>
      <c r="AW93" s="100"/>
      <c r="AX93" s="100"/>
      <c r="AY93" s="100"/>
      <c r="AZ93" s="100"/>
      <c r="BA93" s="100"/>
      <c r="BB93" s="100"/>
      <c r="BC93" s="100"/>
      <c r="BD93" s="102"/>
      <c r="BT93" s="103"/>
      <c r="BV93" s="103"/>
      <c r="BW93" s="103"/>
      <c r="BX93" s="103"/>
    </row>
    <row r="94" spans="1:76" s="6" customFormat="1" ht="22.5" customHeight="1">
      <c r="A94" s="95"/>
      <c r="B94" s="96"/>
      <c r="C94" s="159"/>
      <c r="D94" s="159"/>
      <c r="E94" s="198" t="s">
        <v>215</v>
      </c>
      <c r="F94" s="198"/>
      <c r="G94" s="198"/>
      <c r="H94" s="198"/>
      <c r="I94" s="198"/>
      <c r="J94" s="159"/>
      <c r="K94" s="198" t="s">
        <v>216</v>
      </c>
      <c r="L94" s="198"/>
      <c r="M94" s="198"/>
      <c r="N94" s="198"/>
      <c r="O94" s="198"/>
      <c r="P94" s="198"/>
      <c r="Q94" s="198"/>
      <c r="R94" s="198"/>
      <c r="S94" s="198"/>
      <c r="T94" s="198"/>
      <c r="U94" s="198"/>
      <c r="V94" s="198"/>
      <c r="W94" s="198"/>
      <c r="X94" s="198"/>
      <c r="Y94" s="198"/>
      <c r="Z94" s="198"/>
      <c r="AA94" s="198"/>
      <c r="AB94" s="198"/>
      <c r="AC94" s="198"/>
      <c r="AD94" s="198"/>
      <c r="AE94" s="198"/>
      <c r="AF94" s="198"/>
      <c r="AG94" s="199">
        <f>'SO 1 - Slaboproudé rozvody'!AN121</f>
        <v>0</v>
      </c>
      <c r="AH94" s="200"/>
      <c r="AI94" s="200"/>
      <c r="AJ94" s="200"/>
      <c r="AK94" s="200"/>
      <c r="AL94" s="200"/>
      <c r="AM94" s="200"/>
      <c r="AN94" s="199">
        <f t="shared" si="0"/>
        <v>0</v>
      </c>
      <c r="AO94" s="200"/>
      <c r="AP94" s="200"/>
      <c r="AQ94" s="98"/>
      <c r="AS94" s="99"/>
      <c r="AT94" s="100"/>
      <c r="AU94" s="101"/>
      <c r="AV94" s="100"/>
      <c r="AW94" s="100"/>
      <c r="AX94" s="100"/>
      <c r="AY94" s="100"/>
      <c r="AZ94" s="100"/>
      <c r="BA94" s="100"/>
      <c r="BB94" s="100"/>
      <c r="BC94" s="100"/>
      <c r="BD94" s="102"/>
      <c r="BT94" s="103"/>
      <c r="BV94" s="103"/>
      <c r="BW94" s="103"/>
      <c r="BX94" s="103"/>
    </row>
    <row r="95" spans="2:43" ht="13.5">
      <c r="B95" s="22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23"/>
    </row>
    <row r="96" spans="2:48" s="1" customFormat="1" ht="30" customHeight="1">
      <c r="B96" s="33"/>
      <c r="C96" s="78" t="s">
        <v>86</v>
      </c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201">
        <v>0</v>
      </c>
      <c r="AH96" s="201"/>
      <c r="AI96" s="201"/>
      <c r="AJ96" s="201"/>
      <c r="AK96" s="201"/>
      <c r="AL96" s="201"/>
      <c r="AM96" s="201"/>
      <c r="AN96" s="201">
        <v>0</v>
      </c>
      <c r="AO96" s="201"/>
      <c r="AP96" s="201"/>
      <c r="AQ96" s="35"/>
      <c r="AS96" s="74" t="s">
        <v>87</v>
      </c>
      <c r="AT96" s="75" t="s">
        <v>88</v>
      </c>
      <c r="AU96" s="75" t="s">
        <v>39</v>
      </c>
      <c r="AV96" s="76" t="s">
        <v>62</v>
      </c>
    </row>
    <row r="97" spans="2:48" s="1" customFormat="1" ht="10.9" customHeight="1">
      <c r="B97" s="33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  <c r="AQ97" s="35"/>
      <c r="AS97" s="104"/>
      <c r="AT97" s="54"/>
      <c r="AU97" s="54"/>
      <c r="AV97" s="56"/>
    </row>
    <row r="98" spans="2:43" s="1" customFormat="1" ht="30" customHeight="1">
      <c r="B98" s="33"/>
      <c r="C98" s="105" t="s">
        <v>89</v>
      </c>
      <c r="D98" s="106"/>
      <c r="E98" s="106"/>
      <c r="F98" s="106"/>
      <c r="G98" s="106"/>
      <c r="H98" s="106"/>
      <c r="I98" s="106"/>
      <c r="J98" s="106"/>
      <c r="K98" s="106"/>
      <c r="L98" s="106"/>
      <c r="M98" s="106"/>
      <c r="N98" s="106"/>
      <c r="O98" s="106"/>
      <c r="P98" s="106"/>
      <c r="Q98" s="106"/>
      <c r="R98" s="106"/>
      <c r="S98" s="106"/>
      <c r="T98" s="106"/>
      <c r="U98" s="106"/>
      <c r="V98" s="106"/>
      <c r="W98" s="106"/>
      <c r="X98" s="106"/>
      <c r="Y98" s="106"/>
      <c r="Z98" s="106"/>
      <c r="AA98" s="106"/>
      <c r="AB98" s="106"/>
      <c r="AC98" s="106"/>
      <c r="AD98" s="106"/>
      <c r="AE98" s="106"/>
      <c r="AF98" s="106"/>
      <c r="AG98" s="202">
        <f>ROUND(AG87+AG96,2)</f>
        <v>0</v>
      </c>
      <c r="AH98" s="202"/>
      <c r="AI98" s="202"/>
      <c r="AJ98" s="202"/>
      <c r="AK98" s="202"/>
      <c r="AL98" s="202"/>
      <c r="AM98" s="202"/>
      <c r="AN98" s="202">
        <f>AN87+AN96</f>
        <v>0</v>
      </c>
      <c r="AO98" s="202"/>
      <c r="AP98" s="202"/>
      <c r="AQ98" s="35"/>
    </row>
    <row r="99" spans="2:43" s="1" customFormat="1" ht="6.95" customHeight="1">
      <c r="B99" s="57"/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8"/>
      <c r="U99" s="58"/>
      <c r="V99" s="58"/>
      <c r="W99" s="58"/>
      <c r="X99" s="58"/>
      <c r="Y99" s="58"/>
      <c r="Z99" s="58"/>
      <c r="AA99" s="58"/>
      <c r="AB99" s="58"/>
      <c r="AC99" s="58"/>
      <c r="AD99" s="58"/>
      <c r="AE99" s="58"/>
      <c r="AF99" s="58"/>
      <c r="AG99" s="58"/>
      <c r="AH99" s="58"/>
      <c r="AI99" s="58"/>
      <c r="AJ99" s="58"/>
      <c r="AK99" s="58"/>
      <c r="AL99" s="58"/>
      <c r="AM99" s="58"/>
      <c r="AN99" s="58"/>
      <c r="AO99" s="58"/>
      <c r="AP99" s="58"/>
      <c r="AQ99" s="59"/>
    </row>
  </sheetData>
  <mergeCells count="69">
    <mergeCell ref="L31:O31"/>
    <mergeCell ref="W31:AE31"/>
    <mergeCell ref="AK31:AO31"/>
    <mergeCell ref="C2:AP2"/>
    <mergeCell ref="C4:AP4"/>
    <mergeCell ref="K5:AO5"/>
    <mergeCell ref="K6:AO6"/>
    <mergeCell ref="E23:AN23"/>
    <mergeCell ref="L32:O32"/>
    <mergeCell ref="W32:AE32"/>
    <mergeCell ref="AK32:AO32"/>
    <mergeCell ref="L33:O33"/>
    <mergeCell ref="W33:AE33"/>
    <mergeCell ref="AK33:AO33"/>
    <mergeCell ref="L34:O34"/>
    <mergeCell ref="W34:AE34"/>
    <mergeCell ref="AK34:AO34"/>
    <mergeCell ref="L35:O35"/>
    <mergeCell ref="W35:AE35"/>
    <mergeCell ref="AK35:AO35"/>
    <mergeCell ref="X37:AB37"/>
    <mergeCell ref="AK37:AO37"/>
    <mergeCell ref="C76:AP76"/>
    <mergeCell ref="L78:AO78"/>
    <mergeCell ref="AM82:AP82"/>
    <mergeCell ref="E92:I92"/>
    <mergeCell ref="AG92:AM92"/>
    <mergeCell ref="AN92:AP92"/>
    <mergeCell ref="C85:G85"/>
    <mergeCell ref="I85:AF85"/>
    <mergeCell ref="AG85:AM85"/>
    <mergeCell ref="AN85:AP85"/>
    <mergeCell ref="D88:H88"/>
    <mergeCell ref="J88:AF88"/>
    <mergeCell ref="AN89:AP89"/>
    <mergeCell ref="AG89:AM89"/>
    <mergeCell ref="E89:I89"/>
    <mergeCell ref="K89:AF89"/>
    <mergeCell ref="K92:AF92"/>
    <mergeCell ref="AG87:AM87"/>
    <mergeCell ref="AN87:AP87"/>
    <mergeCell ref="AN88:AP88"/>
    <mergeCell ref="AG88:AM88"/>
    <mergeCell ref="AG96:AM96"/>
    <mergeCell ref="AN96:AP96"/>
    <mergeCell ref="AG98:AM98"/>
    <mergeCell ref="AN98:AP98"/>
    <mergeCell ref="AR2:BE2"/>
    <mergeCell ref="AS82:AT84"/>
    <mergeCell ref="AM83:AP83"/>
    <mergeCell ref="AK26:AO26"/>
    <mergeCell ref="AK27:AO27"/>
    <mergeCell ref="AK29:AO29"/>
    <mergeCell ref="E91:I91"/>
    <mergeCell ref="K91:AF91"/>
    <mergeCell ref="AG91:AM91"/>
    <mergeCell ref="AN91:AP91"/>
    <mergeCell ref="E90:I90"/>
    <mergeCell ref="K90:AF90"/>
    <mergeCell ref="AG90:AM90"/>
    <mergeCell ref="AN90:AP90"/>
    <mergeCell ref="E93:I93"/>
    <mergeCell ref="K93:AF93"/>
    <mergeCell ref="AG93:AM93"/>
    <mergeCell ref="AN93:AP93"/>
    <mergeCell ref="E94:I94"/>
    <mergeCell ref="K94:AF94"/>
    <mergeCell ref="AG94:AM94"/>
    <mergeCell ref="AN94:AP94"/>
  </mergeCells>
  <hyperlinks>
    <hyperlink ref="K1:S1" location="C2" display="1) Souhrnný list stavby"/>
    <hyperlink ref="W1:AF1" location="C87" display="2) Rekapitulace objektů"/>
    <hyperlink ref="A89" location="'SO 2.4 - Rozvody NN a hro...'!C2" display="/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62"/>
  <sheetViews>
    <sheetView showGridLines="0" workbookViewId="0" topLeftCell="A1">
      <pane ySplit="1" topLeftCell="A116" activePane="bottomLeft" state="frozen"/>
      <selection pane="bottomLeft" activeCell="L125" sqref="L125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43" width="8.66015625" style="0" customWidth="1"/>
    <col min="44" max="65" width="9.33203125" style="0" hidden="1" customWidth="1"/>
  </cols>
  <sheetData>
    <row r="1" spans="1:66" ht="21.75" customHeight="1">
      <c r="A1" s="107"/>
      <c r="B1" s="12"/>
      <c r="C1" s="12"/>
      <c r="D1" s="13" t="s">
        <v>1</v>
      </c>
      <c r="E1" s="12"/>
      <c r="F1" s="14" t="s">
        <v>90</v>
      </c>
      <c r="G1" s="14"/>
      <c r="H1" s="239" t="s">
        <v>91</v>
      </c>
      <c r="I1" s="239"/>
      <c r="J1" s="239"/>
      <c r="K1" s="239"/>
      <c r="L1" s="14" t="s">
        <v>92</v>
      </c>
      <c r="M1" s="12"/>
      <c r="N1" s="12"/>
      <c r="O1" s="13" t="s">
        <v>93</v>
      </c>
      <c r="P1" s="12"/>
      <c r="Q1" s="12"/>
      <c r="R1" s="12"/>
      <c r="S1" s="14" t="s">
        <v>94</v>
      </c>
      <c r="T1" s="14"/>
      <c r="U1" s="107"/>
      <c r="V1" s="107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</row>
    <row r="2" spans="3:46" ht="36.95" customHeight="1">
      <c r="C2" s="234" t="s">
        <v>7</v>
      </c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S2" s="203" t="s">
        <v>8</v>
      </c>
      <c r="T2" s="204"/>
      <c r="U2" s="204"/>
      <c r="V2" s="204"/>
      <c r="W2" s="204"/>
      <c r="X2" s="204"/>
      <c r="Y2" s="204"/>
      <c r="Z2" s="204"/>
      <c r="AA2" s="204"/>
      <c r="AB2" s="204"/>
      <c r="AC2" s="204"/>
      <c r="AT2" s="18" t="s">
        <v>85</v>
      </c>
    </row>
    <row r="3" spans="2:46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1"/>
      <c r="AT3" s="18" t="s">
        <v>11</v>
      </c>
    </row>
    <row r="4" spans="2:46" ht="36.95" customHeight="1">
      <c r="B4" s="22"/>
      <c r="C4" s="227" t="s">
        <v>95</v>
      </c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228"/>
      <c r="R4" s="23"/>
      <c r="T4" s="24" t="s">
        <v>14</v>
      </c>
      <c r="AT4" s="18" t="s">
        <v>6</v>
      </c>
    </row>
    <row r="5" spans="2:18" ht="6.95" customHeight="1">
      <c r="B5" s="22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3"/>
    </row>
    <row r="6" spans="2:18" ht="25.35" customHeight="1">
      <c r="B6" s="22"/>
      <c r="C6" s="25"/>
      <c r="D6" s="29" t="s">
        <v>17</v>
      </c>
      <c r="E6" s="25"/>
      <c r="F6" s="263" t="str">
        <f>'Rekapitulace stavby'!K6</f>
        <v>Kamerové zabezpečení vstupů školek v Novém Boru</v>
      </c>
      <c r="G6" s="264"/>
      <c r="H6" s="264"/>
      <c r="I6" s="264"/>
      <c r="J6" s="264"/>
      <c r="K6" s="264"/>
      <c r="L6" s="264"/>
      <c r="M6" s="264"/>
      <c r="N6" s="264"/>
      <c r="O6" s="264"/>
      <c r="P6" s="264"/>
      <c r="Q6" s="25"/>
      <c r="R6" s="23"/>
    </row>
    <row r="7" spans="2:18" ht="25.35" customHeight="1">
      <c r="B7" s="22"/>
      <c r="C7" s="25"/>
      <c r="D7" s="29" t="s">
        <v>96</v>
      </c>
      <c r="E7" s="25"/>
      <c r="F7" s="263"/>
      <c r="G7" s="211"/>
      <c r="H7" s="211"/>
      <c r="I7" s="211"/>
      <c r="J7" s="211"/>
      <c r="K7" s="211"/>
      <c r="L7" s="211"/>
      <c r="M7" s="211"/>
      <c r="N7" s="211"/>
      <c r="O7" s="211"/>
      <c r="P7" s="211"/>
      <c r="Q7" s="25"/>
      <c r="R7" s="23"/>
    </row>
    <row r="8" spans="2:18" s="1" customFormat="1" ht="32.85" customHeight="1">
      <c r="B8" s="33"/>
      <c r="C8" s="34"/>
      <c r="D8" s="28" t="s">
        <v>98</v>
      </c>
      <c r="E8" s="34"/>
      <c r="F8" s="237" t="s">
        <v>202</v>
      </c>
      <c r="G8" s="262"/>
      <c r="H8" s="262"/>
      <c r="I8" s="262"/>
      <c r="J8" s="262"/>
      <c r="K8" s="262"/>
      <c r="L8" s="262"/>
      <c r="M8" s="262"/>
      <c r="N8" s="262"/>
      <c r="O8" s="262"/>
      <c r="P8" s="262"/>
      <c r="Q8" s="34"/>
      <c r="R8" s="35"/>
    </row>
    <row r="9" spans="2:18" s="1" customFormat="1" ht="14.45" customHeight="1">
      <c r="B9" s="33"/>
      <c r="C9" s="34"/>
      <c r="D9" s="29" t="s">
        <v>19</v>
      </c>
      <c r="E9" s="34"/>
      <c r="F9" s="27" t="s">
        <v>5</v>
      </c>
      <c r="G9" s="34"/>
      <c r="H9" s="34"/>
      <c r="I9" s="34"/>
      <c r="J9" s="34"/>
      <c r="K9" s="34"/>
      <c r="L9" s="34"/>
      <c r="M9" s="29" t="s">
        <v>20</v>
      </c>
      <c r="N9" s="34"/>
      <c r="O9" s="27" t="s">
        <v>5</v>
      </c>
      <c r="P9" s="34"/>
      <c r="Q9" s="34"/>
      <c r="R9" s="35"/>
    </row>
    <row r="10" spans="2:18" s="1" customFormat="1" ht="14.45" customHeight="1">
      <c r="B10" s="33"/>
      <c r="C10" s="34"/>
      <c r="D10" s="29" t="s">
        <v>21</v>
      </c>
      <c r="E10" s="34"/>
      <c r="F10" s="160" t="s">
        <v>203</v>
      </c>
      <c r="G10" s="34"/>
      <c r="H10" s="34"/>
      <c r="I10" s="34"/>
      <c r="J10" s="34"/>
      <c r="K10" s="34"/>
      <c r="L10" s="34"/>
      <c r="M10" s="29" t="s">
        <v>22</v>
      </c>
      <c r="N10" s="34"/>
      <c r="O10" s="265">
        <f>'Rekapitulace stavby'!AN8</f>
        <v>42893</v>
      </c>
      <c r="P10" s="265"/>
      <c r="Q10" s="34"/>
      <c r="R10" s="35"/>
    </row>
    <row r="11" spans="2:18" s="1" customFormat="1" ht="10.9" customHeight="1">
      <c r="B11" s="33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5"/>
    </row>
    <row r="12" spans="2:18" s="1" customFormat="1" ht="14.45" customHeight="1">
      <c r="B12" s="33"/>
      <c r="C12" s="34"/>
      <c r="D12" s="29" t="s">
        <v>26</v>
      </c>
      <c r="E12" s="34"/>
      <c r="F12" s="34"/>
      <c r="G12" s="34"/>
      <c r="H12" s="34"/>
      <c r="I12" s="34"/>
      <c r="J12" s="34"/>
      <c r="K12" s="34"/>
      <c r="L12" s="34"/>
      <c r="M12" s="29" t="s">
        <v>27</v>
      </c>
      <c r="N12" s="34"/>
      <c r="O12" s="236"/>
      <c r="P12" s="236"/>
      <c r="Q12" s="34"/>
      <c r="R12" s="35"/>
    </row>
    <row r="13" spans="2:18" s="1" customFormat="1" ht="18" customHeight="1">
      <c r="B13" s="33"/>
      <c r="C13" s="34"/>
      <c r="D13" s="34"/>
      <c r="E13" s="27" t="s">
        <v>218</v>
      </c>
      <c r="F13" s="34"/>
      <c r="G13" s="34"/>
      <c r="H13" s="34"/>
      <c r="I13" s="34"/>
      <c r="J13" s="34"/>
      <c r="K13" s="34"/>
      <c r="L13" s="34"/>
      <c r="M13" s="29" t="s">
        <v>28</v>
      </c>
      <c r="N13" s="34"/>
      <c r="O13" s="236"/>
      <c r="P13" s="236"/>
      <c r="Q13" s="34"/>
      <c r="R13" s="35"/>
    </row>
    <row r="14" spans="2:18" s="1" customFormat="1" ht="6.95" customHeight="1">
      <c r="B14" s="33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5"/>
    </row>
    <row r="15" spans="2:18" s="1" customFormat="1" ht="14.45" customHeight="1">
      <c r="B15" s="33"/>
      <c r="C15" s="34"/>
      <c r="D15" s="29" t="s">
        <v>29</v>
      </c>
      <c r="E15" s="34"/>
      <c r="F15" s="34"/>
      <c r="G15" s="34"/>
      <c r="H15" s="34"/>
      <c r="I15" s="34"/>
      <c r="J15" s="34"/>
      <c r="K15" s="34"/>
      <c r="L15" s="34"/>
      <c r="M15" s="29" t="s">
        <v>27</v>
      </c>
      <c r="N15" s="34"/>
      <c r="O15" s="236" t="s">
        <v>5</v>
      </c>
      <c r="P15" s="236"/>
      <c r="Q15" s="34"/>
      <c r="R15" s="35"/>
    </row>
    <row r="16" spans="2:18" s="1" customFormat="1" ht="18" customHeight="1">
      <c r="B16" s="33"/>
      <c r="C16" s="34"/>
      <c r="D16" s="34"/>
      <c r="E16" s="27" t="s">
        <v>30</v>
      </c>
      <c r="F16" s="34"/>
      <c r="G16" s="34"/>
      <c r="H16" s="34"/>
      <c r="I16" s="34"/>
      <c r="J16" s="34"/>
      <c r="K16" s="34"/>
      <c r="L16" s="34"/>
      <c r="M16" s="29" t="s">
        <v>28</v>
      </c>
      <c r="N16" s="34"/>
      <c r="O16" s="236" t="s">
        <v>5</v>
      </c>
      <c r="P16" s="236"/>
      <c r="Q16" s="34"/>
      <c r="R16" s="35"/>
    </row>
    <row r="17" spans="2:18" s="1" customFormat="1" ht="6.95" customHeight="1">
      <c r="B17" s="33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5"/>
    </row>
    <row r="18" spans="2:18" s="1" customFormat="1" ht="14.45" customHeight="1">
      <c r="B18" s="33"/>
      <c r="C18" s="34"/>
      <c r="D18" s="29" t="s">
        <v>31</v>
      </c>
      <c r="E18" s="34"/>
      <c r="F18" s="34"/>
      <c r="G18" s="34"/>
      <c r="H18" s="34"/>
      <c r="I18" s="34"/>
      <c r="J18" s="34"/>
      <c r="K18" s="34"/>
      <c r="L18" s="34"/>
      <c r="M18" s="29" t="s">
        <v>27</v>
      </c>
      <c r="N18" s="34"/>
      <c r="O18" s="236"/>
      <c r="P18" s="236"/>
      <c r="Q18" s="34"/>
      <c r="R18" s="35"/>
    </row>
    <row r="19" spans="2:18" s="1" customFormat="1" ht="18" customHeight="1">
      <c r="B19" s="33"/>
      <c r="C19" s="34"/>
      <c r="D19" s="34"/>
      <c r="E19" s="27"/>
      <c r="F19" s="34"/>
      <c r="G19" s="34"/>
      <c r="H19" s="34"/>
      <c r="I19" s="34"/>
      <c r="J19" s="34"/>
      <c r="K19" s="34"/>
      <c r="L19" s="34"/>
      <c r="M19" s="29" t="s">
        <v>28</v>
      </c>
      <c r="N19" s="34"/>
      <c r="O19" s="236"/>
      <c r="P19" s="236"/>
      <c r="Q19" s="34"/>
      <c r="R19" s="35"/>
    </row>
    <row r="20" spans="2:18" s="1" customFormat="1" ht="6.95" customHeight="1">
      <c r="B20" s="33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5"/>
    </row>
    <row r="21" spans="2:18" s="1" customFormat="1" ht="14.45" customHeight="1">
      <c r="B21" s="33"/>
      <c r="C21" s="34"/>
      <c r="D21" s="29" t="s">
        <v>33</v>
      </c>
      <c r="E21" s="34"/>
      <c r="F21" s="34"/>
      <c r="G21" s="34"/>
      <c r="H21" s="34"/>
      <c r="I21" s="34"/>
      <c r="J21" s="34"/>
      <c r="K21" s="34"/>
      <c r="L21" s="34"/>
      <c r="M21" s="29" t="s">
        <v>27</v>
      </c>
      <c r="N21" s="34"/>
      <c r="O21" s="236" t="s">
        <v>5</v>
      </c>
      <c r="P21" s="236"/>
      <c r="Q21" s="34"/>
      <c r="R21" s="35"/>
    </row>
    <row r="22" spans="2:18" s="1" customFormat="1" ht="18" customHeight="1">
      <c r="B22" s="33"/>
      <c r="C22" s="34"/>
      <c r="D22" s="34"/>
      <c r="E22" s="27" t="s">
        <v>99</v>
      </c>
      <c r="F22" s="34"/>
      <c r="G22" s="34"/>
      <c r="H22" s="34"/>
      <c r="I22" s="34"/>
      <c r="J22" s="34"/>
      <c r="K22" s="34"/>
      <c r="L22" s="34"/>
      <c r="M22" s="29" t="s">
        <v>28</v>
      </c>
      <c r="N22" s="34"/>
      <c r="O22" s="236" t="s">
        <v>5</v>
      </c>
      <c r="P22" s="236"/>
      <c r="Q22" s="34"/>
      <c r="R22" s="35"/>
    </row>
    <row r="23" spans="2:18" s="1" customFormat="1" ht="6.95" customHeight="1">
      <c r="B23" s="33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5"/>
    </row>
    <row r="24" spans="2:18" s="1" customFormat="1" ht="14.45" customHeight="1">
      <c r="B24" s="33"/>
      <c r="C24" s="34"/>
      <c r="D24" s="29" t="s">
        <v>34</v>
      </c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5"/>
    </row>
    <row r="25" spans="2:18" s="1" customFormat="1" ht="22.5" customHeight="1">
      <c r="B25" s="33"/>
      <c r="C25" s="34"/>
      <c r="D25" s="34"/>
      <c r="E25" s="238" t="s">
        <v>5</v>
      </c>
      <c r="F25" s="238"/>
      <c r="G25" s="238"/>
      <c r="H25" s="238"/>
      <c r="I25" s="238"/>
      <c r="J25" s="238"/>
      <c r="K25" s="238"/>
      <c r="L25" s="238"/>
      <c r="M25" s="34"/>
      <c r="N25" s="34"/>
      <c r="O25" s="34"/>
      <c r="P25" s="34"/>
      <c r="Q25" s="34"/>
      <c r="R25" s="35"/>
    </row>
    <row r="26" spans="2:18" s="1" customFormat="1" ht="6.95" customHeight="1">
      <c r="B26" s="33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5"/>
    </row>
    <row r="27" spans="2:18" s="1" customFormat="1" ht="6.95" customHeight="1">
      <c r="B27" s="33"/>
      <c r="C27" s="34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34"/>
      <c r="R27" s="35"/>
    </row>
    <row r="28" spans="2:18" s="1" customFormat="1" ht="14.45" customHeight="1">
      <c r="B28" s="33"/>
      <c r="C28" s="34"/>
      <c r="D28" s="108" t="s">
        <v>100</v>
      </c>
      <c r="E28" s="34"/>
      <c r="F28" s="34"/>
      <c r="G28" s="34"/>
      <c r="H28" s="34"/>
      <c r="I28" s="34"/>
      <c r="J28" s="34"/>
      <c r="K28" s="34"/>
      <c r="L28" s="34"/>
      <c r="M28" s="210">
        <f>N89</f>
        <v>0</v>
      </c>
      <c r="N28" s="210"/>
      <c r="O28" s="210"/>
      <c r="P28" s="210"/>
      <c r="Q28" s="34"/>
      <c r="R28" s="35"/>
    </row>
    <row r="29" spans="2:18" s="1" customFormat="1" ht="14.45" customHeight="1">
      <c r="B29" s="33"/>
      <c r="C29" s="34"/>
      <c r="D29" s="32" t="s">
        <v>101</v>
      </c>
      <c r="E29" s="34"/>
      <c r="F29" s="34"/>
      <c r="G29" s="34"/>
      <c r="H29" s="34"/>
      <c r="I29" s="34"/>
      <c r="J29" s="34"/>
      <c r="K29" s="34"/>
      <c r="L29" s="34"/>
      <c r="M29" s="210">
        <f>N100</f>
        <v>0</v>
      </c>
      <c r="N29" s="210"/>
      <c r="O29" s="210"/>
      <c r="P29" s="210"/>
      <c r="Q29" s="34"/>
      <c r="R29" s="35"/>
    </row>
    <row r="30" spans="2:18" s="1" customFormat="1" ht="6.95" customHeight="1">
      <c r="B30" s="33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5"/>
    </row>
    <row r="31" spans="2:18" s="1" customFormat="1" ht="25.35" customHeight="1">
      <c r="B31" s="33"/>
      <c r="C31" s="34"/>
      <c r="D31" s="109" t="s">
        <v>38</v>
      </c>
      <c r="E31" s="34"/>
      <c r="F31" s="34"/>
      <c r="G31" s="34"/>
      <c r="H31" s="34"/>
      <c r="I31" s="34"/>
      <c r="J31" s="34"/>
      <c r="K31" s="34"/>
      <c r="L31" s="34"/>
      <c r="M31" s="272">
        <f>ROUND(M28+M29,2)</f>
        <v>0</v>
      </c>
      <c r="N31" s="262"/>
      <c r="O31" s="262"/>
      <c r="P31" s="262"/>
      <c r="Q31" s="34"/>
      <c r="R31" s="35"/>
    </row>
    <row r="32" spans="2:18" s="1" customFormat="1" ht="6.95" customHeight="1">
      <c r="B32" s="33"/>
      <c r="C32" s="34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34"/>
      <c r="R32" s="35"/>
    </row>
    <row r="33" spans="2:18" s="1" customFormat="1" ht="14.45" customHeight="1">
      <c r="B33" s="33"/>
      <c r="C33" s="34"/>
      <c r="D33" s="40" t="s">
        <v>39</v>
      </c>
      <c r="E33" s="40" t="s">
        <v>40</v>
      </c>
      <c r="F33" s="41">
        <v>0.21</v>
      </c>
      <c r="G33" s="110" t="s">
        <v>41</v>
      </c>
      <c r="H33" s="271">
        <f>ROUND((SUM(BE100:BE101)+SUM(BE120:BE161)),2)</f>
        <v>0</v>
      </c>
      <c r="I33" s="262"/>
      <c r="J33" s="262"/>
      <c r="K33" s="34"/>
      <c r="L33" s="34"/>
      <c r="M33" s="271">
        <f>ROUND(ROUND((SUM(BE100:BE101)+SUM(BE120:BE161)),2)*F33,2)</f>
        <v>0</v>
      </c>
      <c r="N33" s="262"/>
      <c r="O33" s="262"/>
      <c r="P33" s="262"/>
      <c r="Q33" s="34"/>
      <c r="R33" s="35"/>
    </row>
    <row r="34" spans="2:18" s="1" customFormat="1" ht="14.45" customHeight="1">
      <c r="B34" s="33"/>
      <c r="C34" s="34"/>
      <c r="D34" s="34"/>
      <c r="E34" s="40" t="s">
        <v>42</v>
      </c>
      <c r="F34" s="41">
        <v>0.15</v>
      </c>
      <c r="G34" s="110" t="s">
        <v>41</v>
      </c>
      <c r="H34" s="271">
        <f>ROUND((SUM(BF100:BF101)+SUM(BF120:BF161)),2)</f>
        <v>0</v>
      </c>
      <c r="I34" s="262"/>
      <c r="J34" s="262"/>
      <c r="K34" s="34"/>
      <c r="L34" s="34"/>
      <c r="M34" s="271">
        <f>ROUND(ROUND((SUM(BF100:BF101)+SUM(BF120:BF161)),2)*F34,2)</f>
        <v>0</v>
      </c>
      <c r="N34" s="262"/>
      <c r="O34" s="262"/>
      <c r="P34" s="262"/>
      <c r="Q34" s="34"/>
      <c r="R34" s="35"/>
    </row>
    <row r="35" spans="2:18" s="1" customFormat="1" ht="14.45" customHeight="1" hidden="1">
      <c r="B35" s="33"/>
      <c r="C35" s="34"/>
      <c r="D35" s="34"/>
      <c r="E35" s="40" t="s">
        <v>43</v>
      </c>
      <c r="F35" s="41">
        <v>0.21</v>
      </c>
      <c r="G35" s="110" t="s">
        <v>41</v>
      </c>
      <c r="H35" s="271">
        <f>ROUND((SUM(BG100:BG101)+SUM(BG120:BG161)),2)</f>
        <v>0</v>
      </c>
      <c r="I35" s="262"/>
      <c r="J35" s="262"/>
      <c r="K35" s="34"/>
      <c r="L35" s="34"/>
      <c r="M35" s="271">
        <v>0</v>
      </c>
      <c r="N35" s="262"/>
      <c r="O35" s="262"/>
      <c r="P35" s="262"/>
      <c r="Q35" s="34"/>
      <c r="R35" s="35"/>
    </row>
    <row r="36" spans="2:18" s="1" customFormat="1" ht="14.45" customHeight="1" hidden="1">
      <c r="B36" s="33"/>
      <c r="C36" s="34"/>
      <c r="D36" s="34"/>
      <c r="E36" s="40" t="s">
        <v>44</v>
      </c>
      <c r="F36" s="41">
        <v>0.15</v>
      </c>
      <c r="G36" s="110" t="s">
        <v>41</v>
      </c>
      <c r="H36" s="271">
        <f>ROUND((SUM(BH100:BH101)+SUM(BH120:BH161)),2)</f>
        <v>0</v>
      </c>
      <c r="I36" s="262"/>
      <c r="J36" s="262"/>
      <c r="K36" s="34"/>
      <c r="L36" s="34"/>
      <c r="M36" s="271">
        <v>0</v>
      </c>
      <c r="N36" s="262"/>
      <c r="O36" s="262"/>
      <c r="P36" s="262"/>
      <c r="Q36" s="34"/>
      <c r="R36" s="35"/>
    </row>
    <row r="37" spans="2:18" s="1" customFormat="1" ht="14.45" customHeight="1" hidden="1">
      <c r="B37" s="33"/>
      <c r="C37" s="34"/>
      <c r="D37" s="34"/>
      <c r="E37" s="40" t="s">
        <v>45</v>
      </c>
      <c r="F37" s="41">
        <v>0</v>
      </c>
      <c r="G37" s="110" t="s">
        <v>41</v>
      </c>
      <c r="H37" s="271">
        <f>ROUND((SUM(BI100:BI101)+SUM(BI120:BI161)),2)</f>
        <v>0</v>
      </c>
      <c r="I37" s="262"/>
      <c r="J37" s="262"/>
      <c r="K37" s="34"/>
      <c r="L37" s="34"/>
      <c r="M37" s="271">
        <v>0</v>
      </c>
      <c r="N37" s="262"/>
      <c r="O37" s="262"/>
      <c r="P37" s="262"/>
      <c r="Q37" s="34"/>
      <c r="R37" s="35"/>
    </row>
    <row r="38" spans="2:18" s="1" customFormat="1" ht="6.95" customHeight="1">
      <c r="B38" s="33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5"/>
    </row>
    <row r="39" spans="2:18" s="1" customFormat="1" ht="25.35" customHeight="1">
      <c r="B39" s="33"/>
      <c r="C39" s="106"/>
      <c r="D39" s="111" t="s">
        <v>46</v>
      </c>
      <c r="E39" s="73"/>
      <c r="F39" s="73"/>
      <c r="G39" s="112" t="s">
        <v>47</v>
      </c>
      <c r="H39" s="113" t="s">
        <v>48</v>
      </c>
      <c r="I39" s="73"/>
      <c r="J39" s="73"/>
      <c r="K39" s="73"/>
      <c r="L39" s="267">
        <f>SUM(M31:M37)</f>
        <v>0</v>
      </c>
      <c r="M39" s="267"/>
      <c r="N39" s="267"/>
      <c r="O39" s="267"/>
      <c r="P39" s="268"/>
      <c r="Q39" s="106"/>
      <c r="R39" s="35"/>
    </row>
    <row r="40" spans="2:18" s="1" customFormat="1" ht="14.45" customHeight="1">
      <c r="B40" s="33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5"/>
    </row>
    <row r="41" spans="2:18" s="1" customFormat="1" ht="14.45" customHeight="1">
      <c r="B41" s="33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5"/>
    </row>
    <row r="42" spans="2:18" ht="13.5">
      <c r="B42" s="22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3"/>
    </row>
    <row r="43" spans="2:18" ht="13.5">
      <c r="B43" s="22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3"/>
    </row>
    <row r="44" spans="2:18" ht="13.5">
      <c r="B44" s="22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3"/>
    </row>
    <row r="45" spans="2:18" ht="13.5">
      <c r="B45" s="22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3"/>
    </row>
    <row r="46" spans="2:18" ht="13.5">
      <c r="B46" s="22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3"/>
    </row>
    <row r="47" spans="2:18" ht="13.5">
      <c r="B47" s="22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3"/>
    </row>
    <row r="48" spans="2:18" ht="13.5">
      <c r="B48" s="22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3"/>
    </row>
    <row r="49" spans="2:18" ht="13.5">
      <c r="B49" s="22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3"/>
    </row>
    <row r="50" spans="2:18" s="1" customFormat="1" ht="15">
      <c r="B50" s="33"/>
      <c r="C50" s="34"/>
      <c r="D50" s="48" t="s">
        <v>49</v>
      </c>
      <c r="E50" s="49"/>
      <c r="F50" s="49"/>
      <c r="G50" s="49"/>
      <c r="H50" s="50"/>
      <c r="I50" s="34"/>
      <c r="J50" s="48" t="s">
        <v>50</v>
      </c>
      <c r="K50" s="49"/>
      <c r="L50" s="49"/>
      <c r="M50" s="49"/>
      <c r="N50" s="49"/>
      <c r="O50" s="49"/>
      <c r="P50" s="50"/>
      <c r="Q50" s="34"/>
      <c r="R50" s="35"/>
    </row>
    <row r="51" spans="2:18" ht="13.5">
      <c r="B51" s="22"/>
      <c r="C51" s="25"/>
      <c r="D51" s="51"/>
      <c r="E51" s="25"/>
      <c r="F51" s="25"/>
      <c r="G51" s="25"/>
      <c r="H51" s="52"/>
      <c r="I51" s="25"/>
      <c r="J51" s="51"/>
      <c r="K51" s="25"/>
      <c r="L51" s="25"/>
      <c r="M51" s="25"/>
      <c r="N51" s="25"/>
      <c r="O51" s="25"/>
      <c r="P51" s="52"/>
      <c r="Q51" s="25"/>
      <c r="R51" s="23"/>
    </row>
    <row r="52" spans="2:18" ht="13.5">
      <c r="B52" s="22"/>
      <c r="C52" s="25"/>
      <c r="D52" s="51"/>
      <c r="E52" s="25"/>
      <c r="F52" s="25"/>
      <c r="G52" s="25"/>
      <c r="H52" s="52"/>
      <c r="I52" s="25"/>
      <c r="J52" s="51"/>
      <c r="K52" s="25"/>
      <c r="L52" s="25"/>
      <c r="M52" s="25"/>
      <c r="N52" s="25"/>
      <c r="O52" s="25"/>
      <c r="P52" s="52"/>
      <c r="Q52" s="25"/>
      <c r="R52" s="23"/>
    </row>
    <row r="53" spans="2:18" ht="13.5">
      <c r="B53" s="22"/>
      <c r="C53" s="25"/>
      <c r="D53" s="51"/>
      <c r="E53" s="25"/>
      <c r="F53" s="25"/>
      <c r="G53" s="25"/>
      <c r="H53" s="52"/>
      <c r="I53" s="25"/>
      <c r="J53" s="51"/>
      <c r="K53" s="25"/>
      <c r="L53" s="25"/>
      <c r="M53" s="25"/>
      <c r="N53" s="25"/>
      <c r="O53" s="25"/>
      <c r="P53" s="52"/>
      <c r="Q53" s="25"/>
      <c r="R53" s="23"/>
    </row>
    <row r="54" spans="2:18" ht="13.5">
      <c r="B54" s="22"/>
      <c r="C54" s="25"/>
      <c r="D54" s="51"/>
      <c r="E54" s="25"/>
      <c r="F54" s="25"/>
      <c r="G54" s="25"/>
      <c r="H54" s="52"/>
      <c r="I54" s="25"/>
      <c r="J54" s="51"/>
      <c r="K54" s="25"/>
      <c r="L54" s="25"/>
      <c r="M54" s="25"/>
      <c r="N54" s="25"/>
      <c r="O54" s="25"/>
      <c r="P54" s="52"/>
      <c r="Q54" s="25"/>
      <c r="R54" s="23"/>
    </row>
    <row r="55" spans="2:18" ht="13.5">
      <c r="B55" s="22"/>
      <c r="C55" s="25"/>
      <c r="D55" s="51"/>
      <c r="E55" s="25"/>
      <c r="F55" s="25"/>
      <c r="G55" s="25"/>
      <c r="H55" s="52"/>
      <c r="I55" s="25"/>
      <c r="J55" s="51"/>
      <c r="K55" s="25"/>
      <c r="L55" s="25"/>
      <c r="M55" s="25"/>
      <c r="N55" s="25"/>
      <c r="O55" s="25"/>
      <c r="P55" s="52"/>
      <c r="Q55" s="25"/>
      <c r="R55" s="23"/>
    </row>
    <row r="56" spans="2:18" ht="13.5">
      <c r="B56" s="22"/>
      <c r="C56" s="25"/>
      <c r="D56" s="51"/>
      <c r="E56" s="25"/>
      <c r="F56" s="25"/>
      <c r="G56" s="25"/>
      <c r="H56" s="52"/>
      <c r="I56" s="25"/>
      <c r="J56" s="51"/>
      <c r="K56" s="25"/>
      <c r="L56" s="25"/>
      <c r="M56" s="25"/>
      <c r="N56" s="25"/>
      <c r="O56" s="25"/>
      <c r="P56" s="52"/>
      <c r="Q56" s="25"/>
      <c r="R56" s="23"/>
    </row>
    <row r="57" spans="2:18" ht="13.5">
      <c r="B57" s="22"/>
      <c r="C57" s="25"/>
      <c r="D57" s="51"/>
      <c r="E57" s="25"/>
      <c r="F57" s="25"/>
      <c r="G57" s="25"/>
      <c r="H57" s="52"/>
      <c r="I57" s="25"/>
      <c r="J57" s="51"/>
      <c r="K57" s="25"/>
      <c r="L57" s="25"/>
      <c r="M57" s="25"/>
      <c r="N57" s="25"/>
      <c r="O57" s="25"/>
      <c r="P57" s="52"/>
      <c r="Q57" s="25"/>
      <c r="R57" s="23"/>
    </row>
    <row r="58" spans="2:18" ht="13.5">
      <c r="B58" s="22"/>
      <c r="C58" s="25"/>
      <c r="D58" s="51"/>
      <c r="E58" s="25"/>
      <c r="F58" s="25"/>
      <c r="G58" s="25"/>
      <c r="H58" s="52"/>
      <c r="I58" s="25"/>
      <c r="J58" s="51"/>
      <c r="K58" s="25"/>
      <c r="L58" s="25"/>
      <c r="M58" s="25"/>
      <c r="N58" s="25"/>
      <c r="O58" s="25"/>
      <c r="P58" s="52"/>
      <c r="Q58" s="25"/>
      <c r="R58" s="23"/>
    </row>
    <row r="59" spans="2:18" s="1" customFormat="1" ht="15">
      <c r="B59" s="33"/>
      <c r="C59" s="34"/>
      <c r="D59" s="53" t="s">
        <v>51</v>
      </c>
      <c r="E59" s="54"/>
      <c r="F59" s="54"/>
      <c r="G59" s="55" t="s">
        <v>52</v>
      </c>
      <c r="H59" s="56"/>
      <c r="I59" s="34"/>
      <c r="J59" s="53" t="s">
        <v>51</v>
      </c>
      <c r="K59" s="54"/>
      <c r="L59" s="54"/>
      <c r="M59" s="54"/>
      <c r="N59" s="55" t="s">
        <v>52</v>
      </c>
      <c r="O59" s="54"/>
      <c r="P59" s="56"/>
      <c r="Q59" s="34"/>
      <c r="R59" s="35"/>
    </row>
    <row r="60" spans="2:18" ht="13.5">
      <c r="B60" s="22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3"/>
    </row>
    <row r="61" spans="2:18" s="1" customFormat="1" ht="15">
      <c r="B61" s="33"/>
      <c r="C61" s="34"/>
      <c r="D61" s="48" t="s">
        <v>53</v>
      </c>
      <c r="E61" s="49"/>
      <c r="F61" s="49"/>
      <c r="G61" s="49"/>
      <c r="H61" s="50"/>
      <c r="I61" s="34"/>
      <c r="J61" s="48" t="s">
        <v>54</v>
      </c>
      <c r="K61" s="49"/>
      <c r="L61" s="49"/>
      <c r="M61" s="49"/>
      <c r="N61" s="49"/>
      <c r="O61" s="49"/>
      <c r="P61" s="50"/>
      <c r="Q61" s="34"/>
      <c r="R61" s="35"/>
    </row>
    <row r="62" spans="2:18" ht="13.5">
      <c r="B62" s="22"/>
      <c r="C62" s="25"/>
      <c r="D62" s="51"/>
      <c r="E62" s="25"/>
      <c r="F62" s="25"/>
      <c r="G62" s="25"/>
      <c r="H62" s="52"/>
      <c r="I62" s="25"/>
      <c r="J62" s="51"/>
      <c r="K62" s="25"/>
      <c r="L62" s="25"/>
      <c r="M62" s="25"/>
      <c r="N62" s="25"/>
      <c r="O62" s="25"/>
      <c r="P62" s="52"/>
      <c r="Q62" s="25"/>
      <c r="R62" s="23"/>
    </row>
    <row r="63" spans="2:18" ht="13.5">
      <c r="B63" s="22"/>
      <c r="C63" s="25"/>
      <c r="D63" s="51"/>
      <c r="E63" s="25"/>
      <c r="F63" s="25"/>
      <c r="G63" s="25"/>
      <c r="H63" s="52"/>
      <c r="I63" s="25"/>
      <c r="J63" s="51"/>
      <c r="K63" s="25"/>
      <c r="L63" s="25"/>
      <c r="M63" s="25"/>
      <c r="N63" s="25"/>
      <c r="O63" s="25"/>
      <c r="P63" s="52"/>
      <c r="Q63" s="25"/>
      <c r="R63" s="23"/>
    </row>
    <row r="64" spans="2:18" ht="13.5">
      <c r="B64" s="22"/>
      <c r="C64" s="25"/>
      <c r="D64" s="51"/>
      <c r="E64" s="25"/>
      <c r="F64" s="25"/>
      <c r="G64" s="25"/>
      <c r="H64" s="52"/>
      <c r="I64" s="25"/>
      <c r="J64" s="51"/>
      <c r="K64" s="25"/>
      <c r="L64" s="25"/>
      <c r="M64" s="25"/>
      <c r="N64" s="25"/>
      <c r="O64" s="25"/>
      <c r="P64" s="52"/>
      <c r="Q64" s="25"/>
      <c r="R64" s="23"/>
    </row>
    <row r="65" spans="2:18" ht="13.5">
      <c r="B65" s="22"/>
      <c r="C65" s="25"/>
      <c r="D65" s="51"/>
      <c r="E65" s="25"/>
      <c r="F65" s="25"/>
      <c r="G65" s="25"/>
      <c r="H65" s="52"/>
      <c r="I65" s="25"/>
      <c r="J65" s="51"/>
      <c r="K65" s="25"/>
      <c r="L65" s="25"/>
      <c r="M65" s="25"/>
      <c r="N65" s="25"/>
      <c r="O65" s="25"/>
      <c r="P65" s="52"/>
      <c r="Q65" s="25"/>
      <c r="R65" s="23"/>
    </row>
    <row r="66" spans="2:18" ht="13.5">
      <c r="B66" s="22"/>
      <c r="C66" s="25"/>
      <c r="D66" s="51"/>
      <c r="E66" s="25"/>
      <c r="F66" s="25"/>
      <c r="G66" s="25"/>
      <c r="H66" s="52"/>
      <c r="I66" s="25"/>
      <c r="J66" s="51"/>
      <c r="K66" s="25"/>
      <c r="L66" s="25"/>
      <c r="M66" s="25"/>
      <c r="N66" s="25"/>
      <c r="O66" s="25"/>
      <c r="P66" s="52"/>
      <c r="Q66" s="25"/>
      <c r="R66" s="23"/>
    </row>
    <row r="67" spans="2:18" ht="13.5">
      <c r="B67" s="22"/>
      <c r="C67" s="25"/>
      <c r="D67" s="51"/>
      <c r="E67" s="25"/>
      <c r="F67" s="25"/>
      <c r="G67" s="25"/>
      <c r="H67" s="52"/>
      <c r="I67" s="25"/>
      <c r="J67" s="51"/>
      <c r="K67" s="25"/>
      <c r="L67" s="25"/>
      <c r="M67" s="25"/>
      <c r="N67" s="25"/>
      <c r="O67" s="25"/>
      <c r="P67" s="52"/>
      <c r="Q67" s="25"/>
      <c r="R67" s="23"/>
    </row>
    <row r="68" spans="2:18" ht="13.5">
      <c r="B68" s="22"/>
      <c r="C68" s="25"/>
      <c r="D68" s="51"/>
      <c r="E68" s="25"/>
      <c r="F68" s="25"/>
      <c r="G68" s="25"/>
      <c r="H68" s="52"/>
      <c r="I68" s="25"/>
      <c r="J68" s="51"/>
      <c r="K68" s="25"/>
      <c r="L68" s="25"/>
      <c r="M68" s="25"/>
      <c r="N68" s="25"/>
      <c r="O68" s="25"/>
      <c r="P68" s="52"/>
      <c r="Q68" s="25"/>
      <c r="R68" s="23"/>
    </row>
    <row r="69" spans="2:18" ht="13.5">
      <c r="B69" s="22"/>
      <c r="C69" s="25"/>
      <c r="D69" s="51"/>
      <c r="E69" s="25"/>
      <c r="F69" s="25"/>
      <c r="G69" s="25"/>
      <c r="H69" s="52"/>
      <c r="I69" s="25"/>
      <c r="J69" s="51"/>
      <c r="K69" s="25"/>
      <c r="L69" s="25"/>
      <c r="M69" s="25"/>
      <c r="N69" s="25"/>
      <c r="O69" s="25"/>
      <c r="P69" s="52"/>
      <c r="Q69" s="25"/>
      <c r="R69" s="23"/>
    </row>
    <row r="70" spans="2:18" s="1" customFormat="1" ht="15">
      <c r="B70" s="33"/>
      <c r="C70" s="34"/>
      <c r="D70" s="53" t="s">
        <v>51</v>
      </c>
      <c r="E70" s="54"/>
      <c r="F70" s="54"/>
      <c r="G70" s="55" t="s">
        <v>52</v>
      </c>
      <c r="H70" s="56"/>
      <c r="I70" s="34"/>
      <c r="J70" s="53" t="s">
        <v>51</v>
      </c>
      <c r="K70" s="54"/>
      <c r="L70" s="54"/>
      <c r="M70" s="54"/>
      <c r="N70" s="55" t="s">
        <v>52</v>
      </c>
      <c r="O70" s="54"/>
      <c r="P70" s="56"/>
      <c r="Q70" s="34"/>
      <c r="R70" s="35"/>
    </row>
    <row r="71" spans="2:18" s="1" customFormat="1" ht="14.45" customHeight="1">
      <c r="B71" s="57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9"/>
    </row>
    <row r="75" spans="2:18" s="1" customFormat="1" ht="6.95" customHeight="1">
      <c r="B75" s="60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2"/>
    </row>
    <row r="76" spans="2:18" s="1" customFormat="1" ht="36.95" customHeight="1">
      <c r="B76" s="33"/>
      <c r="C76" s="227" t="s">
        <v>102</v>
      </c>
      <c r="D76" s="228"/>
      <c r="E76" s="228"/>
      <c r="F76" s="228"/>
      <c r="G76" s="228"/>
      <c r="H76" s="228"/>
      <c r="I76" s="228"/>
      <c r="J76" s="228"/>
      <c r="K76" s="228"/>
      <c r="L76" s="228"/>
      <c r="M76" s="228"/>
      <c r="N76" s="228"/>
      <c r="O76" s="228"/>
      <c r="P76" s="228"/>
      <c r="Q76" s="228"/>
      <c r="R76" s="35"/>
    </row>
    <row r="77" spans="2:18" s="1" customFormat="1" ht="6.95" customHeight="1">
      <c r="B77" s="33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5"/>
    </row>
    <row r="78" spans="2:18" s="1" customFormat="1" ht="30" customHeight="1">
      <c r="B78" s="33"/>
      <c r="C78" s="29" t="s">
        <v>17</v>
      </c>
      <c r="D78" s="34"/>
      <c r="E78" s="34"/>
      <c r="F78" s="263" t="str">
        <f>F6</f>
        <v>Kamerové zabezpečení vstupů školek v Novém Boru</v>
      </c>
      <c r="G78" s="264"/>
      <c r="H78" s="264"/>
      <c r="I78" s="264"/>
      <c r="J78" s="264"/>
      <c r="K78" s="264"/>
      <c r="L78" s="264"/>
      <c r="M78" s="264"/>
      <c r="N78" s="264"/>
      <c r="O78" s="264"/>
      <c r="P78" s="264"/>
      <c r="Q78" s="34"/>
      <c r="R78" s="35"/>
    </row>
    <row r="79" spans="2:18" ht="30" customHeight="1">
      <c r="B79" s="22"/>
      <c r="C79" s="29" t="s">
        <v>96</v>
      </c>
      <c r="D79" s="25"/>
      <c r="E79" s="25"/>
      <c r="F79" s="263" t="s">
        <v>97</v>
      </c>
      <c r="G79" s="211"/>
      <c r="H79" s="211"/>
      <c r="I79" s="211"/>
      <c r="J79" s="211"/>
      <c r="K79" s="211"/>
      <c r="L79" s="211"/>
      <c r="M79" s="211"/>
      <c r="N79" s="211"/>
      <c r="O79" s="211"/>
      <c r="P79" s="211"/>
      <c r="Q79" s="25"/>
      <c r="R79" s="23"/>
    </row>
    <row r="80" spans="2:18" s="1" customFormat="1" ht="36.95" customHeight="1">
      <c r="B80" s="33"/>
      <c r="C80" s="67" t="s">
        <v>98</v>
      </c>
      <c r="D80" s="34"/>
      <c r="E80" s="34"/>
      <c r="F80" s="229" t="str">
        <f>F8</f>
        <v>Kamerové zabezpečení vstupů školek v Novém Boru</v>
      </c>
      <c r="G80" s="262"/>
      <c r="H80" s="262"/>
      <c r="I80" s="262"/>
      <c r="J80" s="262"/>
      <c r="K80" s="262"/>
      <c r="L80" s="262"/>
      <c r="M80" s="262"/>
      <c r="N80" s="262"/>
      <c r="O80" s="262"/>
      <c r="P80" s="262"/>
      <c r="Q80" s="34"/>
      <c r="R80" s="35"/>
    </row>
    <row r="81" spans="2:18" s="1" customFormat="1" ht="6.95" customHeight="1">
      <c r="B81" s="33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5"/>
    </row>
    <row r="82" spans="2:18" s="1" customFormat="1" ht="18" customHeight="1">
      <c r="B82" s="33"/>
      <c r="C82" s="29" t="s">
        <v>21</v>
      </c>
      <c r="D82" s="34"/>
      <c r="E82" s="34"/>
      <c r="F82" s="27" t="str">
        <f>F10</f>
        <v>školka SRDÍČKO, KYTIČKA, JABLÍČKO, POHÁDKA, KLÍČEK</v>
      </c>
      <c r="G82" s="34"/>
      <c r="H82" s="34"/>
      <c r="I82" s="34"/>
      <c r="J82" s="34"/>
      <c r="K82" s="29" t="s">
        <v>22</v>
      </c>
      <c r="L82" s="34"/>
      <c r="M82" s="265">
        <f>IF(O10="","",O10)</f>
        <v>42893</v>
      </c>
      <c r="N82" s="265"/>
      <c r="O82" s="265"/>
      <c r="P82" s="265"/>
      <c r="Q82" s="34"/>
      <c r="R82" s="35"/>
    </row>
    <row r="83" spans="2:18" s="1" customFormat="1" ht="6.95" customHeight="1">
      <c r="B83" s="33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5"/>
    </row>
    <row r="84" spans="2:18" s="1" customFormat="1" ht="15">
      <c r="B84" s="33"/>
      <c r="C84" s="29" t="s">
        <v>26</v>
      </c>
      <c r="D84" s="34"/>
      <c r="E84" s="34"/>
      <c r="F84" s="27" t="str">
        <f>E13</f>
        <v>Město Nový Bor, nám. Míru 1, Nový Bor, 473 01</v>
      </c>
      <c r="G84" s="34"/>
      <c r="H84" s="34"/>
      <c r="I84" s="34"/>
      <c r="J84" s="34"/>
      <c r="K84" s="29" t="s">
        <v>31</v>
      </c>
      <c r="L84" s="34"/>
      <c r="M84" s="236">
        <f>E19</f>
        <v>0</v>
      </c>
      <c r="N84" s="236"/>
      <c r="O84" s="236"/>
      <c r="P84" s="236"/>
      <c r="Q84" s="236"/>
      <c r="R84" s="35"/>
    </row>
    <row r="85" spans="2:18" s="1" customFormat="1" ht="14.45" customHeight="1">
      <c r="B85" s="33"/>
      <c r="C85" s="29" t="s">
        <v>29</v>
      </c>
      <c r="D85" s="34"/>
      <c r="E85" s="34"/>
      <c r="F85" s="27" t="str">
        <f>IF(E16="","",E16)</f>
        <v>Bude vybrán</v>
      </c>
      <c r="G85" s="34"/>
      <c r="H85" s="34"/>
      <c r="I85" s="34"/>
      <c r="J85" s="34"/>
      <c r="K85" s="29" t="s">
        <v>33</v>
      </c>
      <c r="L85" s="34"/>
      <c r="M85" s="236" t="str">
        <f>E22</f>
        <v>Ing. Ota Pour</v>
      </c>
      <c r="N85" s="236"/>
      <c r="O85" s="236"/>
      <c r="P85" s="236"/>
      <c r="Q85" s="236"/>
      <c r="R85" s="35"/>
    </row>
    <row r="86" spans="2:18" s="1" customFormat="1" ht="10.35" customHeight="1">
      <c r="B86" s="33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5"/>
    </row>
    <row r="87" spans="2:18" s="1" customFormat="1" ht="29.25" customHeight="1">
      <c r="B87" s="33"/>
      <c r="C87" s="269" t="s">
        <v>103</v>
      </c>
      <c r="D87" s="270"/>
      <c r="E87" s="270"/>
      <c r="F87" s="270"/>
      <c r="G87" s="270"/>
      <c r="H87" s="106"/>
      <c r="I87" s="106"/>
      <c r="J87" s="106"/>
      <c r="K87" s="106"/>
      <c r="L87" s="106"/>
      <c r="M87" s="106"/>
      <c r="N87" s="269" t="s">
        <v>104</v>
      </c>
      <c r="O87" s="270"/>
      <c r="P87" s="270"/>
      <c r="Q87" s="270"/>
      <c r="R87" s="35"/>
    </row>
    <row r="88" spans="2:18" s="1" customFormat="1" ht="10.35" customHeight="1">
      <c r="B88" s="33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5"/>
    </row>
    <row r="89" spans="2:47" s="1" customFormat="1" ht="29.25" customHeight="1">
      <c r="B89" s="33"/>
      <c r="C89" s="114" t="s">
        <v>105</v>
      </c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201">
        <f>N120</f>
        <v>0</v>
      </c>
      <c r="O89" s="260"/>
      <c r="P89" s="260"/>
      <c r="Q89" s="260"/>
      <c r="R89" s="35"/>
      <c r="AU89" s="18" t="s">
        <v>106</v>
      </c>
    </row>
    <row r="90" spans="2:18" s="7" customFormat="1" ht="24.95" customHeight="1">
      <c r="B90" s="115"/>
      <c r="C90" s="116"/>
      <c r="D90" s="117" t="s">
        <v>107</v>
      </c>
      <c r="E90" s="116"/>
      <c r="F90" s="116"/>
      <c r="G90" s="116"/>
      <c r="H90" s="116"/>
      <c r="I90" s="116"/>
      <c r="J90" s="116"/>
      <c r="K90" s="116"/>
      <c r="L90" s="116"/>
      <c r="M90" s="116"/>
      <c r="N90" s="245">
        <f>N121</f>
        <v>0</v>
      </c>
      <c r="O90" s="266"/>
      <c r="P90" s="266"/>
      <c r="Q90" s="266"/>
      <c r="R90" s="118"/>
    </row>
    <row r="91" spans="2:18" s="8" customFormat="1" ht="19.9" customHeight="1">
      <c r="B91" s="119"/>
      <c r="C91" s="97"/>
      <c r="D91" s="120" t="s">
        <v>108</v>
      </c>
      <c r="E91" s="97"/>
      <c r="F91" s="97"/>
      <c r="G91" s="97"/>
      <c r="H91" s="97"/>
      <c r="I91" s="97"/>
      <c r="J91" s="97"/>
      <c r="K91" s="97"/>
      <c r="L91" s="97"/>
      <c r="M91" s="97"/>
      <c r="N91" s="199">
        <f>N122</f>
        <v>0</v>
      </c>
      <c r="O91" s="200"/>
      <c r="P91" s="200"/>
      <c r="Q91" s="200"/>
      <c r="R91" s="121"/>
    </row>
    <row r="92" spans="2:18" s="8" customFormat="1" ht="19.9" customHeight="1">
      <c r="B92" s="119"/>
      <c r="C92" s="97"/>
      <c r="D92" s="120" t="s">
        <v>109</v>
      </c>
      <c r="E92" s="97"/>
      <c r="F92" s="97"/>
      <c r="G92" s="97"/>
      <c r="H92" s="97"/>
      <c r="I92" s="97"/>
      <c r="J92" s="97"/>
      <c r="K92" s="97"/>
      <c r="L92" s="97"/>
      <c r="M92" s="97"/>
      <c r="N92" s="199">
        <f>N125</f>
        <v>0</v>
      </c>
      <c r="O92" s="200"/>
      <c r="P92" s="200"/>
      <c r="Q92" s="200"/>
      <c r="R92" s="121"/>
    </row>
    <row r="93" spans="2:18" s="8" customFormat="1" ht="19.9" customHeight="1">
      <c r="B93" s="119"/>
      <c r="C93" s="97"/>
      <c r="D93" s="120" t="s">
        <v>110</v>
      </c>
      <c r="E93" s="97"/>
      <c r="F93" s="97"/>
      <c r="G93" s="97"/>
      <c r="H93" s="97"/>
      <c r="I93" s="97"/>
      <c r="J93" s="97"/>
      <c r="K93" s="97"/>
      <c r="L93" s="97"/>
      <c r="M93" s="97"/>
      <c r="N93" s="199">
        <f>N126</f>
        <v>0</v>
      </c>
      <c r="O93" s="200"/>
      <c r="P93" s="200"/>
      <c r="Q93" s="200"/>
      <c r="R93" s="121"/>
    </row>
    <row r="94" spans="2:18" s="8" customFormat="1" ht="19.9" customHeight="1">
      <c r="B94" s="119"/>
      <c r="C94" s="97"/>
      <c r="D94" s="120" t="s">
        <v>111</v>
      </c>
      <c r="E94" s="97"/>
      <c r="F94" s="97"/>
      <c r="G94" s="97"/>
      <c r="H94" s="97"/>
      <c r="I94" s="97"/>
      <c r="J94" s="97"/>
      <c r="K94" s="97"/>
      <c r="L94" s="97"/>
      <c r="M94" s="97"/>
      <c r="N94" s="199">
        <f>N133</f>
        <v>0</v>
      </c>
      <c r="O94" s="200"/>
      <c r="P94" s="200"/>
      <c r="Q94" s="200"/>
      <c r="R94" s="121"/>
    </row>
    <row r="95" spans="2:18" s="8" customFormat="1" ht="19.9" customHeight="1">
      <c r="B95" s="119"/>
      <c r="C95" s="97"/>
      <c r="D95" s="120" t="s">
        <v>112</v>
      </c>
      <c r="E95" s="97"/>
      <c r="F95" s="97"/>
      <c r="G95" s="97"/>
      <c r="H95" s="97"/>
      <c r="I95" s="97"/>
      <c r="J95" s="97"/>
      <c r="K95" s="97"/>
      <c r="L95" s="97"/>
      <c r="M95" s="97"/>
      <c r="N95" s="199">
        <f>N137</f>
        <v>0</v>
      </c>
      <c r="O95" s="200"/>
      <c r="P95" s="200"/>
      <c r="Q95" s="200"/>
      <c r="R95" s="121"/>
    </row>
    <row r="96" spans="2:18" s="8" customFormat="1" ht="19.9" customHeight="1">
      <c r="B96" s="119"/>
      <c r="C96" s="97"/>
      <c r="D96" s="120" t="s">
        <v>113</v>
      </c>
      <c r="E96" s="97"/>
      <c r="F96" s="97"/>
      <c r="G96" s="97"/>
      <c r="H96" s="97"/>
      <c r="I96" s="97"/>
      <c r="J96" s="97"/>
      <c r="K96" s="97"/>
      <c r="L96" s="97"/>
      <c r="M96" s="97"/>
      <c r="N96" s="199">
        <f>N139</f>
        <v>0</v>
      </c>
      <c r="O96" s="200"/>
      <c r="P96" s="200"/>
      <c r="Q96" s="200"/>
      <c r="R96" s="121"/>
    </row>
    <row r="97" spans="2:18" s="7" customFormat="1" ht="24.95" customHeight="1">
      <c r="B97" s="115"/>
      <c r="C97" s="116"/>
      <c r="D97" s="117" t="s">
        <v>114</v>
      </c>
      <c r="E97" s="116"/>
      <c r="F97" s="116"/>
      <c r="G97" s="116"/>
      <c r="H97" s="116"/>
      <c r="I97" s="116"/>
      <c r="J97" s="116"/>
      <c r="K97" s="116"/>
      <c r="L97" s="116"/>
      <c r="M97" s="116"/>
      <c r="N97" s="245">
        <f>N158</f>
        <v>0</v>
      </c>
      <c r="O97" s="266"/>
      <c r="P97" s="266"/>
      <c r="Q97" s="266"/>
      <c r="R97" s="118"/>
    </row>
    <row r="98" spans="2:18" s="8" customFormat="1" ht="19.9" customHeight="1">
      <c r="B98" s="119"/>
      <c r="C98" s="97"/>
      <c r="D98" s="120" t="s">
        <v>115</v>
      </c>
      <c r="E98" s="97"/>
      <c r="F98" s="97"/>
      <c r="G98" s="97"/>
      <c r="H98" s="97"/>
      <c r="I98" s="97"/>
      <c r="J98" s="97"/>
      <c r="K98" s="97"/>
      <c r="L98" s="97"/>
      <c r="M98" s="97"/>
      <c r="N98" s="199">
        <f>N159</f>
        <v>0</v>
      </c>
      <c r="O98" s="200"/>
      <c r="P98" s="200"/>
      <c r="Q98" s="200"/>
      <c r="R98" s="121"/>
    </row>
    <row r="99" spans="2:18" s="1" customFormat="1" ht="21.75" customHeight="1">
      <c r="B99" s="33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5"/>
    </row>
    <row r="100" spans="2:21" s="1" customFormat="1" ht="29.25" customHeight="1">
      <c r="B100" s="33"/>
      <c r="C100" s="114" t="s">
        <v>116</v>
      </c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260">
        <v>0</v>
      </c>
      <c r="O100" s="261"/>
      <c r="P100" s="261"/>
      <c r="Q100" s="261"/>
      <c r="R100" s="35"/>
      <c r="T100" s="122"/>
      <c r="U100" s="123" t="s">
        <v>39</v>
      </c>
    </row>
    <row r="101" spans="2:18" s="1" customFormat="1" ht="18" customHeight="1">
      <c r="B101" s="33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5"/>
    </row>
    <row r="102" spans="2:18" s="1" customFormat="1" ht="29.25" customHeight="1">
      <c r="B102" s="33"/>
      <c r="C102" s="105" t="s">
        <v>89</v>
      </c>
      <c r="D102" s="106"/>
      <c r="E102" s="106"/>
      <c r="F102" s="106"/>
      <c r="G102" s="106"/>
      <c r="H102" s="106"/>
      <c r="I102" s="106"/>
      <c r="J102" s="106"/>
      <c r="K102" s="106"/>
      <c r="L102" s="202">
        <f>ROUND(SUM(N89+N100),2)</f>
        <v>0</v>
      </c>
      <c r="M102" s="202"/>
      <c r="N102" s="202"/>
      <c r="O102" s="202"/>
      <c r="P102" s="202"/>
      <c r="Q102" s="202"/>
      <c r="R102" s="35"/>
    </row>
    <row r="103" spans="2:18" s="1" customFormat="1" ht="6.95" customHeight="1">
      <c r="B103" s="57"/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9"/>
    </row>
    <row r="107" spans="2:18" s="1" customFormat="1" ht="6.95" customHeight="1">
      <c r="B107" s="60"/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62"/>
    </row>
    <row r="108" spans="2:18" s="1" customFormat="1" ht="36.95" customHeight="1">
      <c r="B108" s="33"/>
      <c r="C108" s="227" t="s">
        <v>117</v>
      </c>
      <c r="D108" s="262"/>
      <c r="E108" s="262"/>
      <c r="F108" s="262"/>
      <c r="G108" s="262"/>
      <c r="H108" s="262"/>
      <c r="I108" s="262"/>
      <c r="J108" s="262"/>
      <c r="K108" s="262"/>
      <c r="L108" s="262"/>
      <c r="M108" s="262"/>
      <c r="N108" s="262"/>
      <c r="O108" s="262"/>
      <c r="P108" s="262"/>
      <c r="Q108" s="262"/>
      <c r="R108" s="35"/>
    </row>
    <row r="109" spans="2:18" s="1" customFormat="1" ht="6.95" customHeight="1">
      <c r="B109" s="33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5"/>
    </row>
    <row r="110" spans="2:18" s="1" customFormat="1" ht="30" customHeight="1">
      <c r="B110" s="33"/>
      <c r="C110" s="29" t="s">
        <v>17</v>
      </c>
      <c r="D110" s="34"/>
      <c r="E110" s="34"/>
      <c r="F110" s="263" t="str">
        <f>F6</f>
        <v>Kamerové zabezpečení vstupů školek v Novém Boru</v>
      </c>
      <c r="G110" s="264"/>
      <c r="H110" s="264"/>
      <c r="I110" s="264"/>
      <c r="J110" s="264"/>
      <c r="K110" s="264"/>
      <c r="L110" s="264"/>
      <c r="M110" s="264"/>
      <c r="N110" s="264"/>
      <c r="O110" s="264"/>
      <c r="P110" s="264"/>
      <c r="Q110" s="34"/>
      <c r="R110" s="35"/>
    </row>
    <row r="111" spans="2:18" ht="30" customHeight="1">
      <c r="B111" s="22"/>
      <c r="C111" s="29" t="s">
        <v>96</v>
      </c>
      <c r="D111" s="25"/>
      <c r="E111" s="25"/>
      <c r="F111" s="263" t="s">
        <v>97</v>
      </c>
      <c r="G111" s="211"/>
      <c r="H111" s="211"/>
      <c r="I111" s="211"/>
      <c r="J111" s="211"/>
      <c r="K111" s="211"/>
      <c r="L111" s="211"/>
      <c r="M111" s="211"/>
      <c r="N111" s="211"/>
      <c r="O111" s="211"/>
      <c r="P111" s="211"/>
      <c r="Q111" s="25"/>
      <c r="R111" s="23"/>
    </row>
    <row r="112" spans="2:18" s="1" customFormat="1" ht="36.95" customHeight="1">
      <c r="B112" s="33"/>
      <c r="C112" s="67" t="s">
        <v>98</v>
      </c>
      <c r="D112" s="34"/>
      <c r="E112" s="34"/>
      <c r="F112" s="229" t="str">
        <f>F8</f>
        <v>Kamerové zabezpečení vstupů školek v Novém Boru</v>
      </c>
      <c r="G112" s="262"/>
      <c r="H112" s="262"/>
      <c r="I112" s="262"/>
      <c r="J112" s="262"/>
      <c r="K112" s="262"/>
      <c r="L112" s="262"/>
      <c r="M112" s="262"/>
      <c r="N112" s="262"/>
      <c r="O112" s="262"/>
      <c r="P112" s="262"/>
      <c r="Q112" s="34"/>
      <c r="R112" s="35"/>
    </row>
    <row r="113" spans="2:18" s="1" customFormat="1" ht="6.95" customHeight="1">
      <c r="B113" s="33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5"/>
    </row>
    <row r="114" spans="2:18" s="1" customFormat="1" ht="18" customHeight="1">
      <c r="B114" s="33"/>
      <c r="C114" s="29" t="s">
        <v>21</v>
      </c>
      <c r="D114" s="34"/>
      <c r="E114" s="34"/>
      <c r="F114" s="27" t="str">
        <f>F10</f>
        <v>školka SRDÍČKO, KYTIČKA, JABLÍČKO, POHÁDKA, KLÍČEK</v>
      </c>
      <c r="G114" s="34"/>
      <c r="H114" s="34"/>
      <c r="I114" s="34"/>
      <c r="J114" s="34"/>
      <c r="K114" s="29" t="s">
        <v>22</v>
      </c>
      <c r="L114" s="34"/>
      <c r="M114" s="265">
        <f>IF(O10="","",O10)</f>
        <v>42893</v>
      </c>
      <c r="N114" s="265"/>
      <c r="O114" s="265"/>
      <c r="P114" s="265"/>
      <c r="Q114" s="34"/>
      <c r="R114" s="35"/>
    </row>
    <row r="115" spans="2:18" s="1" customFormat="1" ht="6.95" customHeight="1">
      <c r="B115" s="33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5"/>
    </row>
    <row r="116" spans="2:40" s="1" customFormat="1" ht="15">
      <c r="B116" s="33"/>
      <c r="C116" s="29" t="s">
        <v>26</v>
      </c>
      <c r="D116" s="34"/>
      <c r="E116" s="34"/>
      <c r="F116" s="27" t="str">
        <f>E13</f>
        <v>Město Nový Bor, nám. Míru 1, Nový Bor, 473 01</v>
      </c>
      <c r="G116" s="34"/>
      <c r="H116" s="34"/>
      <c r="I116" s="34"/>
      <c r="J116" s="34"/>
      <c r="K116" s="29" t="s">
        <v>31</v>
      </c>
      <c r="L116" s="34"/>
      <c r="M116" s="236">
        <f>E19</f>
        <v>0</v>
      </c>
      <c r="N116" s="236"/>
      <c r="O116" s="236"/>
      <c r="P116" s="236"/>
      <c r="Q116" s="236"/>
      <c r="R116" s="35"/>
      <c r="AC116" s="164"/>
      <c r="AD116" s="165"/>
      <c r="AG116" s="164"/>
      <c r="AH116" s="165"/>
      <c r="AK116" s="164"/>
      <c r="AL116" s="165"/>
      <c r="AM116" s="164"/>
      <c r="AN116" s="165"/>
    </row>
    <row r="117" spans="2:40" s="1" customFormat="1" ht="14.45" customHeight="1">
      <c r="B117" s="33"/>
      <c r="C117" s="29" t="s">
        <v>29</v>
      </c>
      <c r="D117" s="34"/>
      <c r="E117" s="34"/>
      <c r="F117" s="27" t="str">
        <f>IF(E16="","",E16)</f>
        <v>Bude vybrán</v>
      </c>
      <c r="G117" s="34"/>
      <c r="H117" s="34"/>
      <c r="I117" s="34"/>
      <c r="J117" s="34"/>
      <c r="K117" s="29" t="s">
        <v>33</v>
      </c>
      <c r="L117" s="34"/>
      <c r="M117" s="236" t="str">
        <f>E22</f>
        <v>Ing. Ota Pour</v>
      </c>
      <c r="N117" s="236"/>
      <c r="O117" s="236"/>
      <c r="P117" s="236"/>
      <c r="Q117" s="236"/>
      <c r="R117" s="35"/>
      <c r="AC117" s="171" t="s">
        <v>245</v>
      </c>
      <c r="AD117" s="172"/>
      <c r="AE117" s="173" t="s">
        <v>245</v>
      </c>
      <c r="AF117" s="174"/>
      <c r="AG117" s="171" t="s">
        <v>247</v>
      </c>
      <c r="AH117" s="172"/>
      <c r="AI117" s="173" t="s">
        <v>248</v>
      </c>
      <c r="AJ117" s="174"/>
      <c r="AK117" s="171" t="s">
        <v>250</v>
      </c>
      <c r="AL117" s="172"/>
      <c r="AM117" s="171" t="s">
        <v>251</v>
      </c>
      <c r="AN117" s="172"/>
    </row>
    <row r="118" spans="2:40" s="1" customFormat="1" ht="10.35" customHeight="1">
      <c r="B118" s="33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5"/>
      <c r="AC118" s="166" t="s">
        <v>246</v>
      </c>
      <c r="AD118" s="165"/>
      <c r="AE118" s="163" t="s">
        <v>249</v>
      </c>
      <c r="AG118" s="166" t="s">
        <v>249</v>
      </c>
      <c r="AH118" s="165"/>
      <c r="AI118" s="1" t="s">
        <v>246</v>
      </c>
      <c r="AK118" s="164" t="s">
        <v>249</v>
      </c>
      <c r="AL118" s="165"/>
      <c r="AM118" s="164" t="s">
        <v>246</v>
      </c>
      <c r="AN118" s="165"/>
    </row>
    <row r="119" spans="2:40" s="9" customFormat="1" ht="29.25" customHeight="1">
      <c r="B119" s="124"/>
      <c r="C119" s="125" t="s">
        <v>118</v>
      </c>
      <c r="D119" s="126" t="s">
        <v>119</v>
      </c>
      <c r="E119" s="126" t="s">
        <v>57</v>
      </c>
      <c r="F119" s="257" t="s">
        <v>120</v>
      </c>
      <c r="G119" s="257"/>
      <c r="H119" s="257"/>
      <c r="I119" s="257"/>
      <c r="J119" s="126" t="s">
        <v>121</v>
      </c>
      <c r="K119" s="126" t="s">
        <v>122</v>
      </c>
      <c r="L119" s="258" t="s">
        <v>123</v>
      </c>
      <c r="M119" s="258"/>
      <c r="N119" s="257" t="s">
        <v>104</v>
      </c>
      <c r="O119" s="257"/>
      <c r="P119" s="257"/>
      <c r="Q119" s="259"/>
      <c r="R119" s="127"/>
      <c r="T119" s="74" t="s">
        <v>124</v>
      </c>
      <c r="U119" s="75" t="s">
        <v>39</v>
      </c>
      <c r="V119" s="75" t="s">
        <v>125</v>
      </c>
      <c r="W119" s="75" t="s">
        <v>126</v>
      </c>
      <c r="X119" s="75" t="s">
        <v>127</v>
      </c>
      <c r="Y119" s="75" t="s">
        <v>128</v>
      </c>
      <c r="Z119" s="75" t="s">
        <v>129</v>
      </c>
      <c r="AA119" s="76" t="s">
        <v>130</v>
      </c>
      <c r="AC119" s="167" t="s">
        <v>122</v>
      </c>
      <c r="AD119" s="168" t="s">
        <v>252</v>
      </c>
      <c r="AE119" s="161" t="s">
        <v>122</v>
      </c>
      <c r="AF119" s="161" t="s">
        <v>252</v>
      </c>
      <c r="AG119" s="167" t="s">
        <v>122</v>
      </c>
      <c r="AH119" s="168" t="s">
        <v>252</v>
      </c>
      <c r="AI119" s="161" t="s">
        <v>122</v>
      </c>
      <c r="AJ119" s="161" t="s">
        <v>252</v>
      </c>
      <c r="AK119" s="167" t="s">
        <v>122</v>
      </c>
      <c r="AL119" s="168" t="s">
        <v>252</v>
      </c>
      <c r="AM119" s="167" t="s">
        <v>122</v>
      </c>
      <c r="AN119" s="168" t="s">
        <v>252</v>
      </c>
    </row>
    <row r="120" spans="2:63" s="1" customFormat="1" ht="29.25" customHeight="1">
      <c r="B120" s="33"/>
      <c r="C120" s="78" t="s">
        <v>100</v>
      </c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242">
        <f>N121</f>
        <v>0</v>
      </c>
      <c r="O120" s="243"/>
      <c r="P120" s="243"/>
      <c r="Q120" s="243"/>
      <c r="R120" s="35"/>
      <c r="T120" s="77"/>
      <c r="U120" s="49"/>
      <c r="V120" s="49"/>
      <c r="W120" s="128" t="e">
        <f>W121+W158</f>
        <v>#REF!</v>
      </c>
      <c r="X120" s="49"/>
      <c r="Y120" s="128" t="e">
        <f>Y121+Y158</f>
        <v>#REF!</v>
      </c>
      <c r="Z120" s="49"/>
      <c r="AA120" s="129" t="e">
        <f>AA121+AA158</f>
        <v>#REF!</v>
      </c>
      <c r="AC120" s="164"/>
      <c r="AD120" s="165"/>
      <c r="AG120" s="164"/>
      <c r="AH120" s="165"/>
      <c r="AK120" s="164"/>
      <c r="AL120" s="165"/>
      <c r="AM120" s="164"/>
      <c r="AN120" s="165"/>
      <c r="AT120" s="18" t="s">
        <v>74</v>
      </c>
      <c r="AU120" s="18" t="s">
        <v>106</v>
      </c>
      <c r="BK120" s="130" t="e">
        <f>BK121+BK158</f>
        <v>#REF!</v>
      </c>
    </row>
    <row r="121" spans="2:63" s="10" customFormat="1" ht="37.35" customHeight="1">
      <c r="B121" s="131"/>
      <c r="C121" s="132"/>
      <c r="D121" s="133" t="s">
        <v>107</v>
      </c>
      <c r="E121" s="133"/>
      <c r="F121" s="133"/>
      <c r="G121" s="133"/>
      <c r="H121" s="133"/>
      <c r="I121" s="133"/>
      <c r="J121" s="133"/>
      <c r="K121" s="133"/>
      <c r="L121" s="133"/>
      <c r="M121" s="133"/>
      <c r="N121" s="244">
        <f>N122+N125+N126+N133+N139+N137+N159</f>
        <v>0</v>
      </c>
      <c r="O121" s="245"/>
      <c r="P121" s="245"/>
      <c r="Q121" s="245"/>
      <c r="R121" s="134"/>
      <c r="T121" s="135"/>
      <c r="U121" s="132"/>
      <c r="V121" s="132"/>
      <c r="W121" s="136" t="e">
        <f>W122+W125+W126+W133+W137+W139</f>
        <v>#REF!</v>
      </c>
      <c r="X121" s="132"/>
      <c r="Y121" s="136" t="e">
        <f>Y122+Y125+Y126+Y133+Y137+Y139</f>
        <v>#REF!</v>
      </c>
      <c r="Z121" s="132"/>
      <c r="AA121" s="137" t="e">
        <f>AA122+AA125+AA126+AA133+AA137+AA139</f>
        <v>#REF!</v>
      </c>
      <c r="AC121" s="194"/>
      <c r="AD121" s="195">
        <f>AD122+AD125+AD126+AD133+AD137+AD139+AD159</f>
        <v>0</v>
      </c>
      <c r="AE121" s="196"/>
      <c r="AF121" s="195">
        <f>AF122+AF125+AF126+AF133+AF137+AF139+AF159</f>
        <v>0</v>
      </c>
      <c r="AG121" s="197"/>
      <c r="AH121" s="195">
        <f>AH122+AH125+AH126+AH133+AH137+AH139+AH159</f>
        <v>0</v>
      </c>
      <c r="AI121" s="196"/>
      <c r="AJ121" s="195">
        <f>AJ122+AJ125+AJ126+AJ133+AJ137+AJ139+AJ159</f>
        <v>0</v>
      </c>
      <c r="AK121" s="197"/>
      <c r="AL121" s="195">
        <f>AL122+AL125+AL126+AL133+AL137+AL139+AL159</f>
        <v>0</v>
      </c>
      <c r="AM121" s="197"/>
      <c r="AN121" s="195">
        <f>AN122+AN125+AN126+AN133+AN137+AN139+AN159</f>
        <v>0</v>
      </c>
      <c r="AR121" s="138" t="s">
        <v>82</v>
      </c>
      <c r="AT121" s="139" t="s">
        <v>74</v>
      </c>
      <c r="AU121" s="139" t="s">
        <v>75</v>
      </c>
      <c r="AY121" s="138" t="s">
        <v>131</v>
      </c>
      <c r="BK121" s="140" t="e">
        <f>BK122+BK125+BK126+BK133+BK137+BK139</f>
        <v>#REF!</v>
      </c>
    </row>
    <row r="122" spans="2:63" s="10" customFormat="1" ht="19.9" customHeight="1">
      <c r="B122" s="131"/>
      <c r="C122" s="132"/>
      <c r="D122" s="141" t="s">
        <v>108</v>
      </c>
      <c r="E122" s="141"/>
      <c r="F122" s="141"/>
      <c r="G122" s="141"/>
      <c r="H122" s="141"/>
      <c r="I122" s="141"/>
      <c r="J122" s="141"/>
      <c r="K122" s="141"/>
      <c r="L122" s="141"/>
      <c r="M122" s="141"/>
      <c r="N122" s="246">
        <f>AD122+AF122+AH122+AJ122+AL122+AN122</f>
        <v>0</v>
      </c>
      <c r="O122" s="247"/>
      <c r="P122" s="247"/>
      <c r="Q122" s="247"/>
      <c r="R122" s="134"/>
      <c r="T122" s="135"/>
      <c r="U122" s="132"/>
      <c r="V122" s="132"/>
      <c r="W122" s="136">
        <f>SUM(W123:W124)</f>
        <v>0</v>
      </c>
      <c r="X122" s="132"/>
      <c r="Y122" s="136">
        <f>SUM(Y123:Y124)</f>
        <v>0</v>
      </c>
      <c r="Z122" s="132"/>
      <c r="AA122" s="137">
        <f>SUM(AA123:AA124)</f>
        <v>0</v>
      </c>
      <c r="AC122" s="169"/>
      <c r="AD122" s="183">
        <f>AD123+AD124</f>
        <v>0</v>
      </c>
      <c r="AF122" s="183">
        <f>AF123+AF124</f>
        <v>0</v>
      </c>
      <c r="AG122" s="169"/>
      <c r="AH122" s="183">
        <f>AH123+AH124</f>
        <v>0</v>
      </c>
      <c r="AJ122" s="183">
        <f>AJ123+AJ124</f>
        <v>0</v>
      </c>
      <c r="AK122" s="169"/>
      <c r="AL122" s="183">
        <f>AL123+AL124</f>
        <v>0</v>
      </c>
      <c r="AM122" s="169"/>
      <c r="AN122" s="183">
        <f>AN123+AN124</f>
        <v>0</v>
      </c>
      <c r="AR122" s="138" t="s">
        <v>82</v>
      </c>
      <c r="AT122" s="139" t="s">
        <v>74</v>
      </c>
      <c r="AU122" s="139" t="s">
        <v>11</v>
      </c>
      <c r="AY122" s="138" t="s">
        <v>131</v>
      </c>
      <c r="BK122" s="140">
        <f>SUM(BK123:BK124)</f>
        <v>0</v>
      </c>
    </row>
    <row r="123" spans="2:65" s="1" customFormat="1" ht="31.5" customHeight="1">
      <c r="B123" s="142"/>
      <c r="C123" s="143" t="s">
        <v>11</v>
      </c>
      <c r="D123" s="143" t="s">
        <v>132</v>
      </c>
      <c r="E123" s="144" t="s">
        <v>146</v>
      </c>
      <c r="F123" s="240" t="s">
        <v>220</v>
      </c>
      <c r="G123" s="240"/>
      <c r="H123" s="240"/>
      <c r="I123" s="240"/>
      <c r="J123" s="145" t="s">
        <v>133</v>
      </c>
      <c r="K123" s="146">
        <f>AC123+AE123+AG123+AI123+AK123+AM123</f>
        <v>6</v>
      </c>
      <c r="L123" s="241">
        <v>0</v>
      </c>
      <c r="M123" s="241"/>
      <c r="N123" s="241">
        <f>AD123+AF123+AH123+AJ123+AL123+AN123</f>
        <v>0</v>
      </c>
      <c r="O123" s="241"/>
      <c r="P123" s="241"/>
      <c r="Q123" s="241"/>
      <c r="R123" s="147"/>
      <c r="T123" s="148" t="s">
        <v>5</v>
      </c>
      <c r="U123" s="42" t="s">
        <v>42</v>
      </c>
      <c r="V123" s="149">
        <v>0</v>
      </c>
      <c r="W123" s="149">
        <f>V123*K123</f>
        <v>0</v>
      </c>
      <c r="X123" s="149">
        <v>0</v>
      </c>
      <c r="Y123" s="149">
        <f>X123*K123</f>
        <v>0</v>
      </c>
      <c r="Z123" s="149">
        <v>0</v>
      </c>
      <c r="AA123" s="150">
        <f>Z123*K123</f>
        <v>0</v>
      </c>
      <c r="AC123" s="177">
        <v>1</v>
      </c>
      <c r="AD123" s="178">
        <f>AC123*L123</f>
        <v>0</v>
      </c>
      <c r="AE123" s="179">
        <v>1</v>
      </c>
      <c r="AF123" s="178">
        <f>AE123*L123</f>
        <v>0</v>
      </c>
      <c r="AG123" s="177">
        <v>1</v>
      </c>
      <c r="AH123" s="178">
        <f>AG123*L123</f>
        <v>0</v>
      </c>
      <c r="AI123" s="179">
        <v>1</v>
      </c>
      <c r="AJ123" s="178">
        <f>AI123*L123</f>
        <v>0</v>
      </c>
      <c r="AK123" s="177">
        <v>1</v>
      </c>
      <c r="AL123" s="178">
        <f>AK123*L123</f>
        <v>0</v>
      </c>
      <c r="AM123" s="177">
        <v>1</v>
      </c>
      <c r="AN123" s="178">
        <f>AM123*L123</f>
        <v>0</v>
      </c>
      <c r="AR123" s="18" t="s">
        <v>142</v>
      </c>
      <c r="AT123" s="18" t="s">
        <v>132</v>
      </c>
      <c r="AU123" s="18" t="s">
        <v>82</v>
      </c>
      <c r="AY123" s="18" t="s">
        <v>131</v>
      </c>
      <c r="BE123" s="151">
        <f>IF(U123="základní",N123,0)</f>
        <v>0</v>
      </c>
      <c r="BF123" s="151">
        <f>IF(U123="snížená",N123,0)</f>
        <v>0</v>
      </c>
      <c r="BG123" s="151">
        <f>IF(U123="zákl. přenesená",N123,0)</f>
        <v>0</v>
      </c>
      <c r="BH123" s="151">
        <f>IF(U123="sníž. přenesená",N123,0)</f>
        <v>0</v>
      </c>
      <c r="BI123" s="151">
        <f>IF(U123="nulová",N123,0)</f>
        <v>0</v>
      </c>
      <c r="BJ123" s="18" t="s">
        <v>82</v>
      </c>
      <c r="BK123" s="151">
        <f>ROUND(L123*K123,0)</f>
        <v>0</v>
      </c>
      <c r="BL123" s="18" t="s">
        <v>142</v>
      </c>
      <c r="BM123" s="18" t="s">
        <v>147</v>
      </c>
    </row>
    <row r="124" spans="2:65" s="1" customFormat="1" ht="22.5" customHeight="1">
      <c r="B124" s="142"/>
      <c r="C124" s="143" t="s">
        <v>82</v>
      </c>
      <c r="D124" s="143" t="s">
        <v>132</v>
      </c>
      <c r="E124" s="144" t="s">
        <v>148</v>
      </c>
      <c r="F124" s="240" t="s">
        <v>219</v>
      </c>
      <c r="G124" s="240"/>
      <c r="H124" s="240"/>
      <c r="I124" s="240"/>
      <c r="J124" s="145" t="s">
        <v>133</v>
      </c>
      <c r="K124" s="146">
        <f>AC124+AE124+AI124+AG124+AK124+AM124</f>
        <v>14</v>
      </c>
      <c r="L124" s="241">
        <v>0</v>
      </c>
      <c r="M124" s="241"/>
      <c r="N124" s="241">
        <f>AD124+AF124+AH124+AJ124+AL124+AN124</f>
        <v>0</v>
      </c>
      <c r="O124" s="241"/>
      <c r="P124" s="241"/>
      <c r="Q124" s="241"/>
      <c r="R124" s="147"/>
      <c r="T124" s="148" t="s">
        <v>5</v>
      </c>
      <c r="U124" s="42" t="s">
        <v>42</v>
      </c>
      <c r="V124" s="149">
        <v>0</v>
      </c>
      <c r="W124" s="149">
        <f>V124*K124</f>
        <v>0</v>
      </c>
      <c r="X124" s="149">
        <v>0</v>
      </c>
      <c r="Y124" s="149">
        <f>X124*K124</f>
        <v>0</v>
      </c>
      <c r="Z124" s="149">
        <v>0</v>
      </c>
      <c r="AA124" s="150">
        <f>Z124*K124</f>
        <v>0</v>
      </c>
      <c r="AC124" s="180">
        <v>0</v>
      </c>
      <c r="AD124" s="181">
        <f>AC124*L124</f>
        <v>0</v>
      </c>
      <c r="AE124" s="182">
        <v>4</v>
      </c>
      <c r="AF124" s="181">
        <f>AE124*L124</f>
        <v>0</v>
      </c>
      <c r="AG124" s="180">
        <v>6</v>
      </c>
      <c r="AH124" s="181">
        <f>AG124*L124</f>
        <v>0</v>
      </c>
      <c r="AI124" s="182">
        <v>0</v>
      </c>
      <c r="AJ124" s="181">
        <f>AI124*L124</f>
        <v>0</v>
      </c>
      <c r="AK124" s="180">
        <v>4</v>
      </c>
      <c r="AL124" s="181">
        <f>AK124*L124</f>
        <v>0</v>
      </c>
      <c r="AM124" s="180">
        <v>0</v>
      </c>
      <c r="AN124" s="181">
        <f>AM124*L124</f>
        <v>0</v>
      </c>
      <c r="AR124" s="18" t="s">
        <v>142</v>
      </c>
      <c r="AT124" s="18" t="s">
        <v>132</v>
      </c>
      <c r="AU124" s="18" t="s">
        <v>82</v>
      </c>
      <c r="AY124" s="18" t="s">
        <v>131</v>
      </c>
      <c r="BE124" s="151">
        <f>IF(U124="základní",N124,0)</f>
        <v>0</v>
      </c>
      <c r="BF124" s="151">
        <f>IF(U124="snížená",N124,0)</f>
        <v>0</v>
      </c>
      <c r="BG124" s="151">
        <f>IF(U124="zákl. přenesená",N124,0)</f>
        <v>0</v>
      </c>
      <c r="BH124" s="151">
        <f>IF(U124="sníž. přenesená",N124,0)</f>
        <v>0</v>
      </c>
      <c r="BI124" s="151">
        <f>IF(U124="nulová",N124,0)</f>
        <v>0</v>
      </c>
      <c r="BJ124" s="18" t="s">
        <v>82</v>
      </c>
      <c r="BK124" s="151">
        <f>ROUND(L124*K124,0)</f>
        <v>0</v>
      </c>
      <c r="BL124" s="18" t="s">
        <v>142</v>
      </c>
      <c r="BM124" s="18" t="s">
        <v>149</v>
      </c>
    </row>
    <row r="125" spans="2:63" s="10" customFormat="1" ht="29.85" customHeight="1">
      <c r="B125" s="131"/>
      <c r="C125" s="132"/>
      <c r="D125" s="141" t="s">
        <v>109</v>
      </c>
      <c r="E125" s="141"/>
      <c r="F125" s="141"/>
      <c r="G125" s="141"/>
      <c r="H125" s="141"/>
      <c r="I125" s="141"/>
      <c r="J125" s="141"/>
      <c r="K125" s="141"/>
      <c r="L125" s="141"/>
      <c r="M125" s="141"/>
      <c r="N125" s="248">
        <v>0</v>
      </c>
      <c r="O125" s="249"/>
      <c r="P125" s="249"/>
      <c r="Q125" s="249"/>
      <c r="R125" s="134"/>
      <c r="T125" s="135"/>
      <c r="U125" s="132"/>
      <c r="V125" s="132"/>
      <c r="W125" s="136" t="e">
        <f>SUM(#REF!)</f>
        <v>#REF!</v>
      </c>
      <c r="X125" s="132"/>
      <c r="Y125" s="136" t="e">
        <f>SUM(#REF!)</f>
        <v>#REF!</v>
      </c>
      <c r="Z125" s="132"/>
      <c r="AA125" s="137" t="e">
        <f>SUM(#REF!)</f>
        <v>#REF!</v>
      </c>
      <c r="AC125" s="169"/>
      <c r="AD125" s="183">
        <f>AD126+AD127</f>
        <v>0</v>
      </c>
      <c r="AF125" s="183">
        <v>0</v>
      </c>
      <c r="AG125" s="169"/>
      <c r="AH125" s="183">
        <v>0</v>
      </c>
      <c r="AJ125" s="183">
        <v>0</v>
      </c>
      <c r="AK125" s="169"/>
      <c r="AL125" s="183">
        <v>0</v>
      </c>
      <c r="AM125" s="169"/>
      <c r="AN125" s="183">
        <v>0</v>
      </c>
      <c r="AR125" s="138" t="s">
        <v>82</v>
      </c>
      <c r="AT125" s="139" t="s">
        <v>74</v>
      </c>
      <c r="AU125" s="139" t="s">
        <v>11</v>
      </c>
      <c r="AY125" s="138" t="s">
        <v>131</v>
      </c>
      <c r="BK125" s="140" t="e">
        <f>SUM(#REF!)</f>
        <v>#REF!</v>
      </c>
    </row>
    <row r="126" spans="2:63" s="10" customFormat="1" ht="29.85" customHeight="1">
      <c r="B126" s="131"/>
      <c r="C126" s="132"/>
      <c r="D126" s="141" t="s">
        <v>110</v>
      </c>
      <c r="E126" s="141"/>
      <c r="F126" s="141"/>
      <c r="G126" s="141"/>
      <c r="H126" s="141"/>
      <c r="I126" s="141"/>
      <c r="J126" s="141"/>
      <c r="K126" s="141"/>
      <c r="L126" s="141"/>
      <c r="M126" s="141"/>
      <c r="N126" s="248">
        <f aca="true" t="shared" si="0" ref="N126:N138">AD126+AF126+AH126+AJ126+AL126+AN126</f>
        <v>0</v>
      </c>
      <c r="O126" s="249"/>
      <c r="P126" s="249"/>
      <c r="Q126" s="249"/>
      <c r="R126" s="134"/>
      <c r="T126" s="135"/>
      <c r="U126" s="132"/>
      <c r="V126" s="132"/>
      <c r="W126" s="136">
        <f>SUM(W127:W132)</f>
        <v>0</v>
      </c>
      <c r="X126" s="132"/>
      <c r="Y126" s="136">
        <f>SUM(Y127:Y132)</f>
        <v>0</v>
      </c>
      <c r="Z126" s="132"/>
      <c r="AA126" s="137">
        <f>SUM(AA127:AA132)</f>
        <v>0</v>
      </c>
      <c r="AC126" s="169"/>
      <c r="AD126" s="183">
        <f>AD127+AD128</f>
        <v>0</v>
      </c>
      <c r="AF126" s="183">
        <f>AF127+AF128+AF129+AF130+AF131+AF132</f>
        <v>0</v>
      </c>
      <c r="AG126" s="169"/>
      <c r="AH126" s="183">
        <f>AH127+AH128+AH131+AH132+AH130+AH129</f>
        <v>0</v>
      </c>
      <c r="AJ126" s="183">
        <f>AJ127+AJ128</f>
        <v>0</v>
      </c>
      <c r="AK126" s="169"/>
      <c r="AL126" s="183">
        <f>AL127+AL128</f>
        <v>0</v>
      </c>
      <c r="AM126" s="169"/>
      <c r="AN126" s="183">
        <f>AN127+AN128</f>
        <v>0</v>
      </c>
      <c r="AR126" s="138" t="s">
        <v>82</v>
      </c>
      <c r="AT126" s="139" t="s">
        <v>74</v>
      </c>
      <c r="AU126" s="139" t="s">
        <v>11</v>
      </c>
      <c r="AY126" s="138" t="s">
        <v>131</v>
      </c>
      <c r="BK126" s="140">
        <f>SUM(BK127:BK132)</f>
        <v>0</v>
      </c>
    </row>
    <row r="127" spans="2:65" s="1" customFormat="1" ht="31.5" customHeight="1">
      <c r="B127" s="142"/>
      <c r="C127" s="143">
        <v>3</v>
      </c>
      <c r="D127" s="143" t="s">
        <v>132</v>
      </c>
      <c r="E127" s="144" t="s">
        <v>138</v>
      </c>
      <c r="F127" s="240" t="s">
        <v>236</v>
      </c>
      <c r="G127" s="240"/>
      <c r="H127" s="240"/>
      <c r="I127" s="240"/>
      <c r="J127" s="145" t="s">
        <v>135</v>
      </c>
      <c r="K127" s="146">
        <f aca="true" t="shared" si="1" ref="K127:K132">AC127+AE127+AG127+AI127+AK127+AM127</f>
        <v>270</v>
      </c>
      <c r="L127" s="241">
        <v>0</v>
      </c>
      <c r="M127" s="241"/>
      <c r="N127" s="241">
        <f t="shared" si="0"/>
        <v>0</v>
      </c>
      <c r="O127" s="241"/>
      <c r="P127" s="241"/>
      <c r="Q127" s="241"/>
      <c r="R127" s="147"/>
      <c r="T127" s="148" t="s">
        <v>5</v>
      </c>
      <c r="U127" s="42" t="s">
        <v>42</v>
      </c>
      <c r="V127" s="149">
        <v>0</v>
      </c>
      <c r="W127" s="149">
        <f aca="true" t="shared" si="2" ref="W127:W132">V127*K127</f>
        <v>0</v>
      </c>
      <c r="X127" s="149">
        <v>0</v>
      </c>
      <c r="Y127" s="149">
        <f aca="true" t="shared" si="3" ref="Y127:Y132">X127*K127</f>
        <v>0</v>
      </c>
      <c r="Z127" s="149">
        <v>0</v>
      </c>
      <c r="AA127" s="150">
        <f aca="true" t="shared" si="4" ref="AA127:AA132">Z127*K127</f>
        <v>0</v>
      </c>
      <c r="AC127" s="177">
        <v>0</v>
      </c>
      <c r="AD127" s="178">
        <f aca="true" t="shared" si="5" ref="AD127:AD132">AC127*L127</f>
        <v>0</v>
      </c>
      <c r="AE127" s="177">
        <v>50</v>
      </c>
      <c r="AF127" s="178">
        <f aca="true" t="shared" si="6" ref="AF127:AF132">AE127*L127</f>
        <v>0</v>
      </c>
      <c r="AG127" s="177">
        <v>160</v>
      </c>
      <c r="AH127" s="178">
        <f aca="true" t="shared" si="7" ref="AH127:AH132">AG127*L127</f>
        <v>0</v>
      </c>
      <c r="AI127" s="179">
        <v>0</v>
      </c>
      <c r="AJ127" s="184">
        <f aca="true" t="shared" si="8" ref="AJ127:AJ132">AI127*L127</f>
        <v>0</v>
      </c>
      <c r="AK127" s="177">
        <v>60</v>
      </c>
      <c r="AL127" s="178">
        <f aca="true" t="shared" si="9" ref="AL127:AL132">AK127*L127</f>
        <v>0</v>
      </c>
      <c r="AM127" s="177">
        <v>0</v>
      </c>
      <c r="AN127" s="178">
        <f aca="true" t="shared" si="10" ref="AN127:AN132">AM127*L127</f>
        <v>0</v>
      </c>
      <c r="AR127" s="18" t="s">
        <v>142</v>
      </c>
      <c r="AT127" s="18" t="s">
        <v>132</v>
      </c>
      <c r="AU127" s="18" t="s">
        <v>82</v>
      </c>
      <c r="AY127" s="18" t="s">
        <v>131</v>
      </c>
      <c r="BE127" s="151">
        <f aca="true" t="shared" si="11" ref="BE127:BE132">IF(U127="základní",N127,0)</f>
        <v>0</v>
      </c>
      <c r="BF127" s="151">
        <f aca="true" t="shared" si="12" ref="BF127:BF132">IF(U127="snížená",N127,0)</f>
        <v>0</v>
      </c>
      <c r="BG127" s="151">
        <f aca="true" t="shared" si="13" ref="BG127:BG132">IF(U127="zákl. přenesená",N127,0)</f>
        <v>0</v>
      </c>
      <c r="BH127" s="151">
        <f aca="true" t="shared" si="14" ref="BH127:BH132">IF(U127="sníž. přenesená",N127,0)</f>
        <v>0</v>
      </c>
      <c r="BI127" s="151">
        <f aca="true" t="shared" si="15" ref="BI127:BI132">IF(U127="nulová",N127,0)</f>
        <v>0</v>
      </c>
      <c r="BJ127" s="18" t="s">
        <v>82</v>
      </c>
      <c r="BK127" s="151">
        <f aca="true" t="shared" si="16" ref="BK127:BK132">ROUND(L127*K127,0)</f>
        <v>0</v>
      </c>
      <c r="BL127" s="18" t="s">
        <v>142</v>
      </c>
      <c r="BM127" s="18" t="s">
        <v>150</v>
      </c>
    </row>
    <row r="128" spans="2:65" s="1" customFormat="1" ht="31.5" customHeight="1">
      <c r="B128" s="142"/>
      <c r="C128" s="152">
        <v>4</v>
      </c>
      <c r="D128" s="152" t="s">
        <v>137</v>
      </c>
      <c r="E128" s="153" t="s">
        <v>139</v>
      </c>
      <c r="F128" s="252" t="s">
        <v>237</v>
      </c>
      <c r="G128" s="252"/>
      <c r="H128" s="252"/>
      <c r="I128" s="252"/>
      <c r="J128" s="154" t="s">
        <v>135</v>
      </c>
      <c r="K128" s="155">
        <f t="shared" si="1"/>
        <v>270</v>
      </c>
      <c r="L128" s="253">
        <v>0</v>
      </c>
      <c r="M128" s="253"/>
      <c r="N128" s="253">
        <f t="shared" si="0"/>
        <v>0</v>
      </c>
      <c r="O128" s="241"/>
      <c r="P128" s="241"/>
      <c r="Q128" s="241"/>
      <c r="R128" s="147"/>
      <c r="T128" s="148" t="s">
        <v>5</v>
      </c>
      <c r="U128" s="42" t="s">
        <v>42</v>
      </c>
      <c r="V128" s="149">
        <v>0</v>
      </c>
      <c r="W128" s="149">
        <f t="shared" si="2"/>
        <v>0</v>
      </c>
      <c r="X128" s="149">
        <v>0</v>
      </c>
      <c r="Y128" s="149">
        <f t="shared" si="3"/>
        <v>0</v>
      </c>
      <c r="Z128" s="149">
        <v>0</v>
      </c>
      <c r="AA128" s="150">
        <f t="shared" si="4"/>
        <v>0</v>
      </c>
      <c r="AC128" s="175">
        <v>0</v>
      </c>
      <c r="AD128" s="176">
        <f t="shared" si="5"/>
        <v>0</v>
      </c>
      <c r="AE128" s="175">
        <v>50</v>
      </c>
      <c r="AF128" s="176">
        <f t="shared" si="6"/>
        <v>0</v>
      </c>
      <c r="AG128" s="175">
        <v>160</v>
      </c>
      <c r="AH128" s="176">
        <f t="shared" si="7"/>
        <v>0</v>
      </c>
      <c r="AI128" s="187">
        <v>0</v>
      </c>
      <c r="AJ128" s="185">
        <f t="shared" si="8"/>
        <v>0</v>
      </c>
      <c r="AK128" s="175">
        <v>60</v>
      </c>
      <c r="AL128" s="176">
        <f t="shared" si="9"/>
        <v>0</v>
      </c>
      <c r="AM128" s="175">
        <v>0</v>
      </c>
      <c r="AN128" s="176">
        <f t="shared" si="10"/>
        <v>0</v>
      </c>
      <c r="AR128" s="18" t="s">
        <v>143</v>
      </c>
      <c r="AT128" s="18" t="s">
        <v>137</v>
      </c>
      <c r="AU128" s="18" t="s">
        <v>82</v>
      </c>
      <c r="AY128" s="18" t="s">
        <v>131</v>
      </c>
      <c r="BE128" s="151">
        <f t="shared" si="11"/>
        <v>0</v>
      </c>
      <c r="BF128" s="151">
        <f t="shared" si="12"/>
        <v>0</v>
      </c>
      <c r="BG128" s="151">
        <f t="shared" si="13"/>
        <v>0</v>
      </c>
      <c r="BH128" s="151">
        <f t="shared" si="14"/>
        <v>0</v>
      </c>
      <c r="BI128" s="151">
        <f t="shared" si="15"/>
        <v>0</v>
      </c>
      <c r="BJ128" s="18" t="s">
        <v>82</v>
      </c>
      <c r="BK128" s="151">
        <f t="shared" si="16"/>
        <v>0</v>
      </c>
      <c r="BL128" s="18" t="s">
        <v>142</v>
      </c>
      <c r="BM128" s="18" t="s">
        <v>151</v>
      </c>
    </row>
    <row r="129" spans="2:65" s="1" customFormat="1" ht="31.5" customHeight="1">
      <c r="B129" s="142"/>
      <c r="C129" s="143">
        <v>5</v>
      </c>
      <c r="D129" s="143" t="s">
        <v>132</v>
      </c>
      <c r="E129" s="144" t="s">
        <v>240</v>
      </c>
      <c r="F129" s="240" t="s">
        <v>242</v>
      </c>
      <c r="G129" s="240"/>
      <c r="H129" s="240"/>
      <c r="I129" s="240"/>
      <c r="J129" s="145" t="s">
        <v>135</v>
      </c>
      <c r="K129" s="146">
        <f t="shared" si="1"/>
        <v>30</v>
      </c>
      <c r="L129" s="241">
        <v>0</v>
      </c>
      <c r="M129" s="241"/>
      <c r="N129" s="241">
        <f t="shared" si="0"/>
        <v>0</v>
      </c>
      <c r="O129" s="241"/>
      <c r="P129" s="241"/>
      <c r="Q129" s="241"/>
      <c r="R129" s="147"/>
      <c r="T129" s="148"/>
      <c r="U129" s="42"/>
      <c r="V129" s="149"/>
      <c r="W129" s="149"/>
      <c r="X129" s="149"/>
      <c r="Y129" s="149"/>
      <c r="Z129" s="149"/>
      <c r="AA129" s="150"/>
      <c r="AC129" s="175">
        <v>0</v>
      </c>
      <c r="AD129" s="176">
        <f t="shared" si="5"/>
        <v>0</v>
      </c>
      <c r="AE129" s="175">
        <v>10</v>
      </c>
      <c r="AF129" s="176">
        <f t="shared" si="6"/>
        <v>0</v>
      </c>
      <c r="AG129" s="175">
        <v>0</v>
      </c>
      <c r="AH129" s="176">
        <f t="shared" si="7"/>
        <v>0</v>
      </c>
      <c r="AI129" s="187">
        <v>0</v>
      </c>
      <c r="AJ129" s="185">
        <f t="shared" si="8"/>
        <v>0</v>
      </c>
      <c r="AK129" s="175">
        <v>20</v>
      </c>
      <c r="AL129" s="176">
        <f t="shared" si="9"/>
        <v>0</v>
      </c>
      <c r="AM129" s="175">
        <v>0</v>
      </c>
      <c r="AN129" s="176">
        <f t="shared" si="10"/>
        <v>0</v>
      </c>
      <c r="AR129" s="18"/>
      <c r="AT129" s="18"/>
      <c r="AU129" s="18"/>
      <c r="AY129" s="18"/>
      <c r="BE129" s="151"/>
      <c r="BF129" s="151"/>
      <c r="BG129" s="151"/>
      <c r="BH129" s="151"/>
      <c r="BI129" s="151"/>
      <c r="BJ129" s="18"/>
      <c r="BK129" s="151"/>
      <c r="BL129" s="18"/>
      <c r="BM129" s="18"/>
    </row>
    <row r="130" spans="2:65" s="1" customFormat="1" ht="31.5" customHeight="1">
      <c r="B130" s="142"/>
      <c r="C130" s="152">
        <v>6</v>
      </c>
      <c r="D130" s="152" t="s">
        <v>137</v>
      </c>
      <c r="E130" s="153" t="s">
        <v>241</v>
      </c>
      <c r="F130" s="252" t="s">
        <v>243</v>
      </c>
      <c r="G130" s="252"/>
      <c r="H130" s="252"/>
      <c r="I130" s="252"/>
      <c r="J130" s="154" t="s">
        <v>135</v>
      </c>
      <c r="K130" s="155">
        <f t="shared" si="1"/>
        <v>30</v>
      </c>
      <c r="L130" s="253">
        <v>0</v>
      </c>
      <c r="M130" s="253"/>
      <c r="N130" s="253">
        <f t="shared" si="0"/>
        <v>0</v>
      </c>
      <c r="O130" s="241"/>
      <c r="P130" s="241"/>
      <c r="Q130" s="241"/>
      <c r="R130" s="147"/>
      <c r="T130" s="148"/>
      <c r="U130" s="42"/>
      <c r="V130" s="149"/>
      <c r="W130" s="149"/>
      <c r="X130" s="149"/>
      <c r="Y130" s="149"/>
      <c r="Z130" s="149"/>
      <c r="AA130" s="150"/>
      <c r="AC130" s="175">
        <v>0</v>
      </c>
      <c r="AD130" s="176">
        <f t="shared" si="5"/>
        <v>0</v>
      </c>
      <c r="AE130" s="175">
        <v>10</v>
      </c>
      <c r="AF130" s="176">
        <f t="shared" si="6"/>
        <v>0</v>
      </c>
      <c r="AG130" s="175">
        <v>0</v>
      </c>
      <c r="AH130" s="176">
        <f t="shared" si="7"/>
        <v>0</v>
      </c>
      <c r="AI130" s="187">
        <v>0</v>
      </c>
      <c r="AJ130" s="185">
        <f t="shared" si="8"/>
        <v>0</v>
      </c>
      <c r="AK130" s="175">
        <v>20</v>
      </c>
      <c r="AL130" s="176">
        <f t="shared" si="9"/>
        <v>0</v>
      </c>
      <c r="AM130" s="175">
        <v>0</v>
      </c>
      <c r="AN130" s="176">
        <f t="shared" si="10"/>
        <v>0</v>
      </c>
      <c r="AR130" s="18"/>
      <c r="AT130" s="18"/>
      <c r="AU130" s="18"/>
      <c r="AY130" s="18"/>
      <c r="BE130" s="151"/>
      <c r="BF130" s="151"/>
      <c r="BG130" s="151"/>
      <c r="BH130" s="151"/>
      <c r="BI130" s="151"/>
      <c r="BJ130" s="18"/>
      <c r="BK130" s="151"/>
      <c r="BL130" s="18"/>
      <c r="BM130" s="18"/>
    </row>
    <row r="131" spans="2:65" s="1" customFormat="1" ht="31.5" customHeight="1">
      <c r="B131" s="142"/>
      <c r="C131" s="143">
        <v>7</v>
      </c>
      <c r="D131" s="143" t="s">
        <v>132</v>
      </c>
      <c r="E131" s="144" t="s">
        <v>140</v>
      </c>
      <c r="F131" s="240" t="s">
        <v>239</v>
      </c>
      <c r="G131" s="240"/>
      <c r="H131" s="240"/>
      <c r="I131" s="240"/>
      <c r="J131" s="145" t="s">
        <v>133</v>
      </c>
      <c r="K131" s="146">
        <f t="shared" si="1"/>
        <v>6</v>
      </c>
      <c r="L131" s="241">
        <v>0</v>
      </c>
      <c r="M131" s="241"/>
      <c r="N131" s="241">
        <f t="shared" si="0"/>
        <v>0</v>
      </c>
      <c r="O131" s="241"/>
      <c r="P131" s="241"/>
      <c r="Q131" s="241"/>
      <c r="R131" s="147"/>
      <c r="T131" s="148" t="s">
        <v>5</v>
      </c>
      <c r="U131" s="42" t="s">
        <v>42</v>
      </c>
      <c r="V131" s="149">
        <v>0</v>
      </c>
      <c r="W131" s="149">
        <f t="shared" si="2"/>
        <v>0</v>
      </c>
      <c r="X131" s="149">
        <v>0</v>
      </c>
      <c r="Y131" s="149">
        <f t="shared" si="3"/>
        <v>0</v>
      </c>
      <c r="Z131" s="149">
        <v>0</v>
      </c>
      <c r="AA131" s="150">
        <f t="shared" si="4"/>
        <v>0</v>
      </c>
      <c r="AC131" s="175">
        <v>0</v>
      </c>
      <c r="AD131" s="176">
        <f t="shared" si="5"/>
        <v>0</v>
      </c>
      <c r="AE131" s="175">
        <v>0</v>
      </c>
      <c r="AF131" s="176">
        <f t="shared" si="6"/>
        <v>0</v>
      </c>
      <c r="AG131" s="175">
        <v>6</v>
      </c>
      <c r="AH131" s="176">
        <f t="shared" si="7"/>
        <v>0</v>
      </c>
      <c r="AI131" s="187">
        <v>0</v>
      </c>
      <c r="AJ131" s="185">
        <f t="shared" si="8"/>
        <v>0</v>
      </c>
      <c r="AK131" s="175">
        <v>0</v>
      </c>
      <c r="AL131" s="176">
        <f t="shared" si="9"/>
        <v>0</v>
      </c>
      <c r="AM131" s="175">
        <v>0</v>
      </c>
      <c r="AN131" s="176">
        <f t="shared" si="10"/>
        <v>0</v>
      </c>
      <c r="AR131" s="18" t="s">
        <v>142</v>
      </c>
      <c r="AT131" s="18" t="s">
        <v>132</v>
      </c>
      <c r="AU131" s="18" t="s">
        <v>82</v>
      </c>
      <c r="AY131" s="18" t="s">
        <v>131</v>
      </c>
      <c r="BE131" s="151">
        <f t="shared" si="11"/>
        <v>0</v>
      </c>
      <c r="BF131" s="151">
        <f t="shared" si="12"/>
        <v>0</v>
      </c>
      <c r="BG131" s="151">
        <f t="shared" si="13"/>
        <v>0</v>
      </c>
      <c r="BH131" s="151">
        <f t="shared" si="14"/>
        <v>0</v>
      </c>
      <c r="BI131" s="151">
        <f t="shared" si="15"/>
        <v>0</v>
      </c>
      <c r="BJ131" s="18" t="s">
        <v>82</v>
      </c>
      <c r="BK131" s="151">
        <f t="shared" si="16"/>
        <v>0</v>
      </c>
      <c r="BL131" s="18" t="s">
        <v>142</v>
      </c>
      <c r="BM131" s="18" t="s">
        <v>152</v>
      </c>
    </row>
    <row r="132" spans="2:65" s="1" customFormat="1" ht="22.5" customHeight="1">
      <c r="B132" s="142"/>
      <c r="C132" s="152">
        <v>8</v>
      </c>
      <c r="D132" s="152" t="s">
        <v>137</v>
      </c>
      <c r="E132" s="153" t="s">
        <v>141</v>
      </c>
      <c r="F132" s="252" t="s">
        <v>238</v>
      </c>
      <c r="G132" s="252"/>
      <c r="H132" s="252"/>
      <c r="I132" s="252"/>
      <c r="J132" s="154" t="s">
        <v>133</v>
      </c>
      <c r="K132" s="155">
        <f t="shared" si="1"/>
        <v>6</v>
      </c>
      <c r="L132" s="253">
        <v>0</v>
      </c>
      <c r="M132" s="253"/>
      <c r="N132" s="253">
        <f t="shared" si="0"/>
        <v>0</v>
      </c>
      <c r="O132" s="241"/>
      <c r="P132" s="241"/>
      <c r="Q132" s="241"/>
      <c r="R132" s="147"/>
      <c r="T132" s="148" t="s">
        <v>5</v>
      </c>
      <c r="U132" s="42" t="s">
        <v>42</v>
      </c>
      <c r="V132" s="149">
        <v>0</v>
      </c>
      <c r="W132" s="149">
        <f t="shared" si="2"/>
        <v>0</v>
      </c>
      <c r="X132" s="149">
        <v>0</v>
      </c>
      <c r="Y132" s="149">
        <f t="shared" si="3"/>
        <v>0</v>
      </c>
      <c r="Z132" s="149">
        <v>0</v>
      </c>
      <c r="AA132" s="150">
        <f t="shared" si="4"/>
        <v>0</v>
      </c>
      <c r="AC132" s="180">
        <v>0</v>
      </c>
      <c r="AD132" s="181">
        <f t="shared" si="5"/>
        <v>0</v>
      </c>
      <c r="AE132" s="180">
        <v>0</v>
      </c>
      <c r="AF132" s="181">
        <f t="shared" si="6"/>
        <v>0</v>
      </c>
      <c r="AG132" s="180">
        <v>6</v>
      </c>
      <c r="AH132" s="181">
        <f t="shared" si="7"/>
        <v>0</v>
      </c>
      <c r="AI132" s="182">
        <v>0</v>
      </c>
      <c r="AJ132" s="186">
        <f t="shared" si="8"/>
        <v>0</v>
      </c>
      <c r="AK132" s="180">
        <v>0</v>
      </c>
      <c r="AL132" s="181">
        <f t="shared" si="9"/>
        <v>0</v>
      </c>
      <c r="AM132" s="180">
        <v>0</v>
      </c>
      <c r="AN132" s="181">
        <f t="shared" si="10"/>
        <v>0</v>
      </c>
      <c r="AR132" s="18" t="s">
        <v>143</v>
      </c>
      <c r="AT132" s="18" t="s">
        <v>137</v>
      </c>
      <c r="AU132" s="18" t="s">
        <v>82</v>
      </c>
      <c r="AY132" s="18" t="s">
        <v>131</v>
      </c>
      <c r="BE132" s="151">
        <f t="shared" si="11"/>
        <v>0</v>
      </c>
      <c r="BF132" s="151">
        <f t="shared" si="12"/>
        <v>0</v>
      </c>
      <c r="BG132" s="151">
        <f t="shared" si="13"/>
        <v>0</v>
      </c>
      <c r="BH132" s="151">
        <f t="shared" si="14"/>
        <v>0</v>
      </c>
      <c r="BI132" s="151">
        <f t="shared" si="15"/>
        <v>0</v>
      </c>
      <c r="BJ132" s="18" t="s">
        <v>82</v>
      </c>
      <c r="BK132" s="151">
        <f t="shared" si="16"/>
        <v>0</v>
      </c>
      <c r="BL132" s="18" t="s">
        <v>142</v>
      </c>
      <c r="BM132" s="18" t="s">
        <v>153</v>
      </c>
    </row>
    <row r="133" spans="2:63" s="10" customFormat="1" ht="29.85" customHeight="1">
      <c r="B133" s="131"/>
      <c r="C133" s="132"/>
      <c r="D133" s="141" t="s">
        <v>111</v>
      </c>
      <c r="E133" s="141"/>
      <c r="F133" s="141"/>
      <c r="G133" s="141"/>
      <c r="H133" s="141"/>
      <c r="I133" s="141"/>
      <c r="J133" s="141"/>
      <c r="K133" s="141"/>
      <c r="L133" s="141"/>
      <c r="M133" s="141"/>
      <c r="N133" s="248">
        <f t="shared" si="0"/>
        <v>0</v>
      </c>
      <c r="O133" s="249"/>
      <c r="P133" s="249"/>
      <c r="Q133" s="249"/>
      <c r="R133" s="134"/>
      <c r="T133" s="135"/>
      <c r="U133" s="132"/>
      <c r="V133" s="132"/>
      <c r="W133" s="136">
        <f>SUM(W134:W136)</f>
        <v>0</v>
      </c>
      <c r="X133" s="132"/>
      <c r="Y133" s="136">
        <f>SUM(Y134:Y136)</f>
        <v>0</v>
      </c>
      <c r="Z133" s="132"/>
      <c r="AA133" s="137">
        <f>SUM(AA134:AA136)</f>
        <v>0</v>
      </c>
      <c r="AC133" s="169"/>
      <c r="AD133" s="183">
        <f>AD134+AD135+AD136</f>
        <v>0</v>
      </c>
      <c r="AF133" s="183">
        <f>AF134+AF135+AF136</f>
        <v>0</v>
      </c>
      <c r="AG133" s="169"/>
      <c r="AH133" s="183">
        <f>AH134+AH135+AH136</f>
        <v>0</v>
      </c>
      <c r="AJ133" s="183">
        <f>AJ134+AJ135+AJ136</f>
        <v>0</v>
      </c>
      <c r="AK133" s="169"/>
      <c r="AL133" s="183">
        <f>AL134+AL135+AL136</f>
        <v>0</v>
      </c>
      <c r="AM133" s="169"/>
      <c r="AN133" s="183">
        <f>AN134+AN135+AN136</f>
        <v>0</v>
      </c>
      <c r="AR133" s="138" t="s">
        <v>82</v>
      </c>
      <c r="AT133" s="139" t="s">
        <v>74</v>
      </c>
      <c r="AU133" s="139" t="s">
        <v>11</v>
      </c>
      <c r="AY133" s="138" t="s">
        <v>131</v>
      </c>
      <c r="BK133" s="140">
        <f>SUM(BK134:BK136)</f>
        <v>0</v>
      </c>
    </row>
    <row r="134" spans="2:65" s="1" customFormat="1" ht="31.5" customHeight="1">
      <c r="B134" s="142"/>
      <c r="C134" s="143">
        <v>9</v>
      </c>
      <c r="D134" s="143" t="s">
        <v>132</v>
      </c>
      <c r="E134" s="144" t="s">
        <v>144</v>
      </c>
      <c r="F134" s="240" t="s">
        <v>233</v>
      </c>
      <c r="G134" s="240"/>
      <c r="H134" s="240"/>
      <c r="I134" s="240"/>
      <c r="J134" s="145" t="s">
        <v>135</v>
      </c>
      <c r="K134" s="146">
        <f>AC134+AE134+AG134+AI134+AK134+AM134</f>
        <v>460</v>
      </c>
      <c r="L134" s="241">
        <v>0</v>
      </c>
      <c r="M134" s="241"/>
      <c r="N134" s="241">
        <f t="shared" si="0"/>
        <v>0</v>
      </c>
      <c r="O134" s="241"/>
      <c r="P134" s="241"/>
      <c r="Q134" s="241"/>
      <c r="R134" s="147"/>
      <c r="T134" s="148" t="s">
        <v>5</v>
      </c>
      <c r="U134" s="42" t="s">
        <v>42</v>
      </c>
      <c r="V134" s="149">
        <v>0</v>
      </c>
      <c r="W134" s="149">
        <f aca="true" t="shared" si="17" ref="W134:W136">V134*K134</f>
        <v>0</v>
      </c>
      <c r="X134" s="149">
        <v>0</v>
      </c>
      <c r="Y134" s="149">
        <f aca="true" t="shared" si="18" ref="Y134:Y136">X134*K134</f>
        <v>0</v>
      </c>
      <c r="Z134" s="149">
        <v>0</v>
      </c>
      <c r="AA134" s="150">
        <f aca="true" t="shared" si="19" ref="AA134:AA136">Z134*K134</f>
        <v>0</v>
      </c>
      <c r="AC134" s="177">
        <v>0</v>
      </c>
      <c r="AD134" s="178">
        <f>AC134*L134</f>
        <v>0</v>
      </c>
      <c r="AE134" s="179">
        <v>120</v>
      </c>
      <c r="AF134" s="184">
        <f>AE134*L134</f>
        <v>0</v>
      </c>
      <c r="AG134" s="177">
        <v>190</v>
      </c>
      <c r="AH134" s="178">
        <f>AG134*L134</f>
        <v>0</v>
      </c>
      <c r="AI134" s="179">
        <v>0</v>
      </c>
      <c r="AJ134" s="184">
        <f>AI134*L134</f>
        <v>0</v>
      </c>
      <c r="AK134" s="177">
        <v>150</v>
      </c>
      <c r="AL134" s="178">
        <f>AK134*L134</f>
        <v>0</v>
      </c>
      <c r="AM134" s="177">
        <v>0</v>
      </c>
      <c r="AN134" s="178">
        <f>AM134*L134</f>
        <v>0</v>
      </c>
      <c r="AR134" s="18" t="s">
        <v>142</v>
      </c>
      <c r="AT134" s="18" t="s">
        <v>132</v>
      </c>
      <c r="AU134" s="18" t="s">
        <v>82</v>
      </c>
      <c r="AY134" s="18" t="s">
        <v>131</v>
      </c>
      <c r="BE134" s="151">
        <f aca="true" t="shared" si="20" ref="BE134:BE136">IF(U134="základní",N134,0)</f>
        <v>0</v>
      </c>
      <c r="BF134" s="151">
        <f aca="true" t="shared" si="21" ref="BF134:BF136">IF(U134="snížená",N134,0)</f>
        <v>0</v>
      </c>
      <c r="BG134" s="151">
        <f aca="true" t="shared" si="22" ref="BG134:BG136">IF(U134="zákl. přenesená",N134,0)</f>
        <v>0</v>
      </c>
      <c r="BH134" s="151">
        <f aca="true" t="shared" si="23" ref="BH134:BH136">IF(U134="sníž. přenesená",N134,0)</f>
        <v>0</v>
      </c>
      <c r="BI134" s="151">
        <f aca="true" t="shared" si="24" ref="BI134:BI136">IF(U134="nulová",N134,0)</f>
        <v>0</v>
      </c>
      <c r="BJ134" s="18" t="s">
        <v>82</v>
      </c>
      <c r="BK134" s="151">
        <f aca="true" t="shared" si="25" ref="BK134:BK136">ROUND(L134*K134,0)</f>
        <v>0</v>
      </c>
      <c r="BL134" s="18" t="s">
        <v>142</v>
      </c>
      <c r="BM134" s="18" t="s">
        <v>154</v>
      </c>
    </row>
    <row r="135" spans="2:65" s="1" customFormat="1" ht="22.5" customHeight="1">
      <c r="B135" s="142"/>
      <c r="C135" s="152">
        <v>10</v>
      </c>
      <c r="D135" s="152" t="s">
        <v>137</v>
      </c>
      <c r="E135" s="153" t="s">
        <v>155</v>
      </c>
      <c r="F135" s="252" t="s">
        <v>234</v>
      </c>
      <c r="G135" s="252"/>
      <c r="H135" s="252"/>
      <c r="I135" s="252"/>
      <c r="J135" s="154" t="s">
        <v>135</v>
      </c>
      <c r="K135" s="155">
        <f>AC135+AE135+AG135+AI135+AK135+AM135</f>
        <v>270</v>
      </c>
      <c r="L135" s="253">
        <v>0</v>
      </c>
      <c r="M135" s="253"/>
      <c r="N135" s="253">
        <f t="shared" si="0"/>
        <v>0</v>
      </c>
      <c r="O135" s="241"/>
      <c r="P135" s="241"/>
      <c r="Q135" s="241"/>
      <c r="R135" s="147"/>
      <c r="T135" s="148" t="s">
        <v>5</v>
      </c>
      <c r="U135" s="42" t="s">
        <v>42</v>
      </c>
      <c r="V135" s="149">
        <v>0</v>
      </c>
      <c r="W135" s="149">
        <f t="shared" si="17"/>
        <v>0</v>
      </c>
      <c r="X135" s="149">
        <v>0</v>
      </c>
      <c r="Y135" s="149">
        <f t="shared" si="18"/>
        <v>0</v>
      </c>
      <c r="Z135" s="149">
        <v>0</v>
      </c>
      <c r="AA135" s="150">
        <f t="shared" si="19"/>
        <v>0</v>
      </c>
      <c r="AC135" s="175">
        <v>0</v>
      </c>
      <c r="AD135" s="176">
        <f>AC135*L135</f>
        <v>0</v>
      </c>
      <c r="AE135" s="187">
        <v>120</v>
      </c>
      <c r="AF135" s="185">
        <f>AE135*L135</f>
        <v>0</v>
      </c>
      <c r="AG135" s="175">
        <v>0</v>
      </c>
      <c r="AH135" s="176">
        <f>AG135*L135</f>
        <v>0</v>
      </c>
      <c r="AI135" s="187">
        <v>0</v>
      </c>
      <c r="AJ135" s="185">
        <f>AI135*L135</f>
        <v>0</v>
      </c>
      <c r="AK135" s="175">
        <v>150</v>
      </c>
      <c r="AL135" s="176">
        <f>AK135*L135</f>
        <v>0</v>
      </c>
      <c r="AM135" s="175">
        <v>0</v>
      </c>
      <c r="AN135" s="176">
        <f>AM135*L135</f>
        <v>0</v>
      </c>
      <c r="AR135" s="18" t="s">
        <v>143</v>
      </c>
      <c r="AT135" s="18" t="s">
        <v>137</v>
      </c>
      <c r="AU135" s="18" t="s">
        <v>82</v>
      </c>
      <c r="AY135" s="18" t="s">
        <v>131</v>
      </c>
      <c r="BE135" s="151">
        <f t="shared" si="20"/>
        <v>0</v>
      </c>
      <c r="BF135" s="151">
        <f t="shared" si="21"/>
        <v>0</v>
      </c>
      <c r="BG135" s="151">
        <f t="shared" si="22"/>
        <v>0</v>
      </c>
      <c r="BH135" s="151">
        <f t="shared" si="23"/>
        <v>0</v>
      </c>
      <c r="BI135" s="151">
        <f t="shared" si="24"/>
        <v>0</v>
      </c>
      <c r="BJ135" s="18" t="s">
        <v>82</v>
      </c>
      <c r="BK135" s="151">
        <f t="shared" si="25"/>
        <v>0</v>
      </c>
      <c r="BL135" s="18" t="s">
        <v>142</v>
      </c>
      <c r="BM135" s="18" t="s">
        <v>156</v>
      </c>
    </row>
    <row r="136" spans="2:65" s="1" customFormat="1" ht="22.5" customHeight="1">
      <c r="B136" s="142"/>
      <c r="C136" s="152">
        <v>11</v>
      </c>
      <c r="D136" s="152" t="s">
        <v>137</v>
      </c>
      <c r="E136" s="153" t="s">
        <v>157</v>
      </c>
      <c r="F136" s="252" t="s">
        <v>235</v>
      </c>
      <c r="G136" s="252"/>
      <c r="H136" s="252"/>
      <c r="I136" s="252"/>
      <c r="J136" s="154" t="s">
        <v>135</v>
      </c>
      <c r="K136" s="155">
        <f>AC136+AE136+AG136+AI136+AK136+AM136</f>
        <v>190</v>
      </c>
      <c r="L136" s="253">
        <v>0</v>
      </c>
      <c r="M136" s="253"/>
      <c r="N136" s="253">
        <f t="shared" si="0"/>
        <v>0</v>
      </c>
      <c r="O136" s="241"/>
      <c r="P136" s="241"/>
      <c r="Q136" s="241"/>
      <c r="R136" s="147"/>
      <c r="T136" s="148" t="s">
        <v>5</v>
      </c>
      <c r="U136" s="42" t="s">
        <v>42</v>
      </c>
      <c r="V136" s="149">
        <v>0</v>
      </c>
      <c r="W136" s="149">
        <f t="shared" si="17"/>
        <v>0</v>
      </c>
      <c r="X136" s="149">
        <v>0</v>
      </c>
      <c r="Y136" s="149">
        <f t="shared" si="18"/>
        <v>0</v>
      </c>
      <c r="Z136" s="149">
        <v>0</v>
      </c>
      <c r="AA136" s="150">
        <f t="shared" si="19"/>
        <v>0</v>
      </c>
      <c r="AC136" s="180">
        <v>0</v>
      </c>
      <c r="AD136" s="181">
        <f>AC136*L136</f>
        <v>0</v>
      </c>
      <c r="AE136" s="182">
        <v>0</v>
      </c>
      <c r="AF136" s="186">
        <f>AE136*L136</f>
        <v>0</v>
      </c>
      <c r="AG136" s="180">
        <v>190</v>
      </c>
      <c r="AH136" s="181">
        <f>AG136*L136</f>
        <v>0</v>
      </c>
      <c r="AI136" s="182">
        <v>0</v>
      </c>
      <c r="AJ136" s="186">
        <f>AI136*L136</f>
        <v>0</v>
      </c>
      <c r="AK136" s="180">
        <v>0</v>
      </c>
      <c r="AL136" s="181">
        <f>AK136*L136</f>
        <v>0</v>
      </c>
      <c r="AM136" s="180">
        <v>0</v>
      </c>
      <c r="AN136" s="181">
        <f>AM136*L136</f>
        <v>0</v>
      </c>
      <c r="AR136" s="18" t="s">
        <v>143</v>
      </c>
      <c r="AT136" s="18" t="s">
        <v>137</v>
      </c>
      <c r="AU136" s="18" t="s">
        <v>82</v>
      </c>
      <c r="AY136" s="18" t="s">
        <v>131</v>
      </c>
      <c r="BE136" s="151">
        <f t="shared" si="20"/>
        <v>0</v>
      </c>
      <c r="BF136" s="151">
        <f t="shared" si="21"/>
        <v>0</v>
      </c>
      <c r="BG136" s="151">
        <f t="shared" si="22"/>
        <v>0</v>
      </c>
      <c r="BH136" s="151">
        <f t="shared" si="23"/>
        <v>0</v>
      </c>
      <c r="BI136" s="151">
        <f t="shared" si="24"/>
        <v>0</v>
      </c>
      <c r="BJ136" s="18" t="s">
        <v>82</v>
      </c>
      <c r="BK136" s="151">
        <f t="shared" si="25"/>
        <v>0</v>
      </c>
      <c r="BL136" s="18" t="s">
        <v>142</v>
      </c>
      <c r="BM136" s="18" t="s">
        <v>158</v>
      </c>
    </row>
    <row r="137" spans="2:63" s="10" customFormat="1" ht="29.85" customHeight="1">
      <c r="B137" s="131"/>
      <c r="C137" s="132"/>
      <c r="D137" s="141" t="s">
        <v>112</v>
      </c>
      <c r="E137" s="141"/>
      <c r="F137" s="141"/>
      <c r="G137" s="141"/>
      <c r="H137" s="141"/>
      <c r="I137" s="141"/>
      <c r="J137" s="141"/>
      <c r="K137" s="141"/>
      <c r="L137" s="141"/>
      <c r="M137" s="141"/>
      <c r="N137" s="248">
        <f t="shared" si="0"/>
        <v>0</v>
      </c>
      <c r="O137" s="249"/>
      <c r="P137" s="249"/>
      <c r="Q137" s="249"/>
      <c r="R137" s="134"/>
      <c r="T137" s="135"/>
      <c r="U137" s="132"/>
      <c r="V137" s="132"/>
      <c r="W137" s="136">
        <f>W138</f>
        <v>0</v>
      </c>
      <c r="X137" s="132"/>
      <c r="Y137" s="136">
        <f>Y138</f>
        <v>0</v>
      </c>
      <c r="Z137" s="132"/>
      <c r="AA137" s="137">
        <f>AA138</f>
        <v>0</v>
      </c>
      <c r="AC137" s="169"/>
      <c r="AD137" s="183">
        <f>AD138</f>
        <v>0</v>
      </c>
      <c r="AF137" s="183">
        <f>AF138</f>
        <v>0</v>
      </c>
      <c r="AG137" s="169"/>
      <c r="AH137" s="183">
        <f>AH138</f>
        <v>0</v>
      </c>
      <c r="AJ137" s="183">
        <f>AJ138</f>
        <v>0</v>
      </c>
      <c r="AK137" s="169"/>
      <c r="AL137" s="183">
        <f>AL138</f>
        <v>0</v>
      </c>
      <c r="AM137" s="169"/>
      <c r="AN137" s="183">
        <f>AN138</f>
        <v>0</v>
      </c>
      <c r="AR137" s="138" t="s">
        <v>82</v>
      </c>
      <c r="AT137" s="139" t="s">
        <v>74</v>
      </c>
      <c r="AU137" s="139" t="s">
        <v>11</v>
      </c>
      <c r="AY137" s="138" t="s">
        <v>131</v>
      </c>
      <c r="BK137" s="140">
        <f>BK138</f>
        <v>0</v>
      </c>
    </row>
    <row r="138" spans="2:65" s="1" customFormat="1" ht="31.5" customHeight="1">
      <c r="B138" s="142"/>
      <c r="C138" s="143">
        <v>12</v>
      </c>
      <c r="D138" s="143" t="s">
        <v>132</v>
      </c>
      <c r="E138" s="144" t="s">
        <v>159</v>
      </c>
      <c r="F138" s="240" t="s">
        <v>160</v>
      </c>
      <c r="G138" s="240"/>
      <c r="H138" s="240"/>
      <c r="I138" s="240"/>
      <c r="J138" s="145" t="s">
        <v>133</v>
      </c>
      <c r="K138" s="146">
        <f>AC138+AE138+AG138+AI138+AK138+AM138</f>
        <v>72</v>
      </c>
      <c r="L138" s="241">
        <v>0</v>
      </c>
      <c r="M138" s="241"/>
      <c r="N138" s="241">
        <f t="shared" si="0"/>
        <v>0</v>
      </c>
      <c r="O138" s="241"/>
      <c r="P138" s="241"/>
      <c r="Q138" s="241"/>
      <c r="R138" s="147"/>
      <c r="T138" s="148" t="s">
        <v>5</v>
      </c>
      <c r="U138" s="42" t="s">
        <v>42</v>
      </c>
      <c r="V138" s="149">
        <v>0</v>
      </c>
      <c r="W138" s="149">
        <f>V138*K138</f>
        <v>0</v>
      </c>
      <c r="X138" s="149">
        <v>0</v>
      </c>
      <c r="Y138" s="149">
        <f>X138*K138</f>
        <v>0</v>
      </c>
      <c r="Z138" s="149">
        <v>0</v>
      </c>
      <c r="AA138" s="150">
        <f>Z138*K138</f>
        <v>0</v>
      </c>
      <c r="AC138" s="190">
        <v>0</v>
      </c>
      <c r="AD138" s="188">
        <f>AC138*L138</f>
        <v>0</v>
      </c>
      <c r="AE138" s="191">
        <v>32</v>
      </c>
      <c r="AF138" s="189">
        <f>AE138*L138</f>
        <v>0</v>
      </c>
      <c r="AG138" s="190">
        <v>8</v>
      </c>
      <c r="AH138" s="188">
        <f>AG138*L138</f>
        <v>0</v>
      </c>
      <c r="AI138" s="191">
        <v>0</v>
      </c>
      <c r="AJ138" s="189">
        <f>AI138*L138</f>
        <v>0</v>
      </c>
      <c r="AK138" s="190">
        <v>32</v>
      </c>
      <c r="AL138" s="188">
        <f>AK138*L138</f>
        <v>0</v>
      </c>
      <c r="AM138" s="190">
        <v>0</v>
      </c>
      <c r="AN138" s="188">
        <f>AM138*L138</f>
        <v>0</v>
      </c>
      <c r="AR138" s="18" t="s">
        <v>142</v>
      </c>
      <c r="AT138" s="18" t="s">
        <v>132</v>
      </c>
      <c r="AU138" s="18" t="s">
        <v>82</v>
      </c>
      <c r="AY138" s="18" t="s">
        <v>131</v>
      </c>
      <c r="BE138" s="151">
        <f>IF(U138="základní",N138,0)</f>
        <v>0</v>
      </c>
      <c r="BF138" s="151">
        <f>IF(U138="snížená",N138,0)</f>
        <v>0</v>
      </c>
      <c r="BG138" s="151">
        <f>IF(U138="zákl. přenesená",N138,0)</f>
        <v>0</v>
      </c>
      <c r="BH138" s="151">
        <f>IF(U138="sníž. přenesená",N138,0)</f>
        <v>0</v>
      </c>
      <c r="BI138" s="151">
        <f>IF(U138="nulová",N138,0)</f>
        <v>0</v>
      </c>
      <c r="BJ138" s="18" t="s">
        <v>82</v>
      </c>
      <c r="BK138" s="151">
        <f>ROUND(L138*K138,0)</f>
        <v>0</v>
      </c>
      <c r="BL138" s="18" t="s">
        <v>142</v>
      </c>
      <c r="BM138" s="18" t="s">
        <v>161</v>
      </c>
    </row>
    <row r="139" spans="2:63" s="10" customFormat="1" ht="29.85" customHeight="1">
      <c r="B139" s="131"/>
      <c r="C139" s="132"/>
      <c r="D139" s="141" t="s">
        <v>113</v>
      </c>
      <c r="E139" s="141"/>
      <c r="F139" s="141"/>
      <c r="G139" s="141"/>
      <c r="H139" s="141"/>
      <c r="I139" s="141"/>
      <c r="J139" s="141"/>
      <c r="K139" s="141"/>
      <c r="L139" s="141"/>
      <c r="M139" s="141"/>
      <c r="N139" s="248">
        <f>AD139+AE139+AH139+AJ139+AF139+AL139+AN139</f>
        <v>0</v>
      </c>
      <c r="O139" s="249"/>
      <c r="P139" s="249"/>
      <c r="Q139" s="249"/>
      <c r="R139" s="134"/>
      <c r="T139" s="135"/>
      <c r="U139" s="132"/>
      <c r="V139" s="132"/>
      <c r="W139" s="136">
        <f>SUM(W140:W157)</f>
        <v>0</v>
      </c>
      <c r="X139" s="132"/>
      <c r="Y139" s="136">
        <f>SUM(Y140:Y157)</f>
        <v>0</v>
      </c>
      <c r="Z139" s="132"/>
      <c r="AA139" s="137">
        <f>SUM(AA140:AA157)</f>
        <v>0</v>
      </c>
      <c r="AC139" s="169"/>
      <c r="AD139" s="183">
        <f>AD140+AD141+AD142++AD143+AD144+AD145+AD146+AD147+AD148+AD149+AD150+AD151+AD152++AD153+AD154+AD155+AD156+AD157</f>
        <v>0</v>
      </c>
      <c r="AE139" s="192"/>
      <c r="AF139" s="193">
        <f>AF140+AF141+AF142++AF143+AF144+AF145+AF146+AF147+AF148+AF149+AF150+AF151+AF152++AF153+AF154+AF155+AF156+AF157</f>
        <v>0</v>
      </c>
      <c r="AG139" s="169"/>
      <c r="AH139" s="193">
        <f>AH140+AH141+AH142++AH143+AH144+AH145+AH146+AH147+AH148+AH149+AH150+AH151+AH152++AH153+AH154+AH155+AH156+AH157</f>
        <v>0</v>
      </c>
      <c r="AJ139" s="193">
        <f>AJ140+AJ141+AJ142++AJ143+AJ144+AJ145+AJ146+AJ147+AJ148+AJ149+AJ150+AJ151+AJ152++AJ153+AJ154+AJ155+AJ156+AJ157</f>
        <v>0</v>
      </c>
      <c r="AK139" s="169"/>
      <c r="AL139" s="193">
        <f>AL140+AL141+AL142++AL143+AL144+AL145+AL146+AL147+AL148+AL149+AL150+AL151+AL152++AL153+AL154+AL155+AL156+AL157</f>
        <v>0</v>
      </c>
      <c r="AM139" s="169"/>
      <c r="AN139" s="193">
        <f>AN140+AN141+AN142++AN143+AN144+AN145+AN146+AN147+AN148+AN149+AN150+AN151+AN152++AN153+AN154+AN155+AN156+AN157</f>
        <v>0</v>
      </c>
      <c r="AR139" s="138" t="s">
        <v>82</v>
      </c>
      <c r="AT139" s="139" t="s">
        <v>74</v>
      </c>
      <c r="AU139" s="139" t="s">
        <v>11</v>
      </c>
      <c r="AY139" s="138" t="s">
        <v>131</v>
      </c>
      <c r="BK139" s="140">
        <f>SUM(BK140:BK157)</f>
        <v>0</v>
      </c>
    </row>
    <row r="140" spans="2:65" s="1" customFormat="1" ht="170.1" customHeight="1">
      <c r="B140" s="142"/>
      <c r="C140" s="143">
        <v>13</v>
      </c>
      <c r="D140" s="143" t="s">
        <v>132</v>
      </c>
      <c r="E140" s="144" t="s">
        <v>222</v>
      </c>
      <c r="F140" s="240" t="s">
        <v>221</v>
      </c>
      <c r="G140" s="240"/>
      <c r="H140" s="240"/>
      <c r="I140" s="240"/>
      <c r="J140" s="145" t="s">
        <v>133</v>
      </c>
      <c r="K140" s="146">
        <f>AC140+AE140+AG140+AI140+AK140+AM140</f>
        <v>3</v>
      </c>
      <c r="L140" s="241">
        <v>0</v>
      </c>
      <c r="M140" s="241"/>
      <c r="N140" s="241">
        <f aca="true" t="shared" si="26" ref="N140:N157">ROUND(L140*K140,0)</f>
        <v>0</v>
      </c>
      <c r="O140" s="241"/>
      <c r="P140" s="241"/>
      <c r="Q140" s="241"/>
      <c r="R140" s="147"/>
      <c r="T140" s="148" t="s">
        <v>5</v>
      </c>
      <c r="U140" s="42" t="s">
        <v>42</v>
      </c>
      <c r="V140" s="149">
        <v>0</v>
      </c>
      <c r="W140" s="149">
        <f aca="true" t="shared" si="27" ref="W140:W157">V140*K140</f>
        <v>0</v>
      </c>
      <c r="X140" s="149">
        <v>0</v>
      </c>
      <c r="Y140" s="149">
        <f aca="true" t="shared" si="28" ref="Y140:Y157">X140*K140</f>
        <v>0</v>
      </c>
      <c r="Z140" s="149">
        <v>0</v>
      </c>
      <c r="AA140" s="150">
        <f aca="true" t="shared" si="29" ref="AA140:AA157">Z140*K140</f>
        <v>0</v>
      </c>
      <c r="AC140" s="177">
        <v>1</v>
      </c>
      <c r="AD140" s="178">
        <f aca="true" t="shared" si="30" ref="AD140:AD157">AC140*L140</f>
        <v>0</v>
      </c>
      <c r="AE140" s="179">
        <v>0</v>
      </c>
      <c r="AF140" s="184">
        <f aca="true" t="shared" si="31" ref="AF140:AF157">AE140*L140</f>
        <v>0</v>
      </c>
      <c r="AG140" s="177">
        <v>0</v>
      </c>
      <c r="AH140" s="178">
        <f aca="true" t="shared" si="32" ref="AH140:AH157">AG140*L140</f>
        <v>0</v>
      </c>
      <c r="AI140" s="179">
        <v>1</v>
      </c>
      <c r="AJ140" s="184">
        <f aca="true" t="shared" si="33" ref="AJ140:AJ157">AI140*L140</f>
        <v>0</v>
      </c>
      <c r="AK140" s="177">
        <v>0</v>
      </c>
      <c r="AL140" s="178">
        <f aca="true" t="shared" si="34" ref="AL140:AL157">AK140*L140</f>
        <v>0</v>
      </c>
      <c r="AM140" s="177">
        <v>1</v>
      </c>
      <c r="AN140" s="178">
        <f aca="true" t="shared" si="35" ref="AN140:AN157">AM140*L140</f>
        <v>0</v>
      </c>
      <c r="AR140" s="18" t="s">
        <v>142</v>
      </c>
      <c r="AT140" s="18" t="s">
        <v>132</v>
      </c>
      <c r="AU140" s="18" t="s">
        <v>82</v>
      </c>
      <c r="AY140" s="18" t="s">
        <v>131</v>
      </c>
      <c r="BE140" s="151">
        <f aca="true" t="shared" si="36" ref="BE140:BE157">IF(U140="základní",N140,0)</f>
        <v>0</v>
      </c>
      <c r="BF140" s="151">
        <f aca="true" t="shared" si="37" ref="BF140:BF157">IF(U140="snížená",N140,0)</f>
        <v>0</v>
      </c>
      <c r="BG140" s="151">
        <f aca="true" t="shared" si="38" ref="BG140:BG157">IF(U140="zákl. přenesená",N140,0)</f>
        <v>0</v>
      </c>
      <c r="BH140" s="151">
        <f aca="true" t="shared" si="39" ref="BH140:BH157">IF(U140="sníž. přenesená",N140,0)</f>
        <v>0</v>
      </c>
      <c r="BI140" s="151">
        <f aca="true" t="shared" si="40" ref="BI140:BI157">IF(U140="nulová",N140,0)</f>
        <v>0</v>
      </c>
      <c r="BJ140" s="18" t="s">
        <v>82</v>
      </c>
      <c r="BK140" s="151">
        <f aca="true" t="shared" si="41" ref="BK140:BK157">ROUND(L140*K140,0)</f>
        <v>0</v>
      </c>
      <c r="BL140" s="18" t="s">
        <v>142</v>
      </c>
      <c r="BM140" s="18" t="s">
        <v>162</v>
      </c>
    </row>
    <row r="141" spans="2:65" s="1" customFormat="1" ht="170.1" customHeight="1">
      <c r="B141" s="142"/>
      <c r="C141" s="152">
        <v>14</v>
      </c>
      <c r="D141" s="152" t="s">
        <v>137</v>
      </c>
      <c r="E141" s="153" t="s">
        <v>163</v>
      </c>
      <c r="F141" s="254" t="s">
        <v>223</v>
      </c>
      <c r="G141" s="255"/>
      <c r="H141" s="255"/>
      <c r="I141" s="256"/>
      <c r="J141" s="154" t="s">
        <v>133</v>
      </c>
      <c r="K141" s="155">
        <v>3</v>
      </c>
      <c r="L141" s="253">
        <v>0</v>
      </c>
      <c r="M141" s="253"/>
      <c r="N141" s="253">
        <f t="shared" si="26"/>
        <v>0</v>
      </c>
      <c r="O141" s="241"/>
      <c r="P141" s="241"/>
      <c r="Q141" s="241"/>
      <c r="R141" s="147"/>
      <c r="T141" s="148" t="s">
        <v>5</v>
      </c>
      <c r="U141" s="42" t="s">
        <v>42</v>
      </c>
      <c r="V141" s="149">
        <v>0</v>
      </c>
      <c r="W141" s="149">
        <f t="shared" si="27"/>
        <v>0</v>
      </c>
      <c r="X141" s="149">
        <v>0</v>
      </c>
      <c r="Y141" s="149">
        <f t="shared" si="28"/>
        <v>0</v>
      </c>
      <c r="Z141" s="149">
        <v>0</v>
      </c>
      <c r="AA141" s="150">
        <f t="shared" si="29"/>
        <v>0</v>
      </c>
      <c r="AC141" s="175">
        <v>1</v>
      </c>
      <c r="AD141" s="176">
        <f t="shared" si="30"/>
        <v>0</v>
      </c>
      <c r="AE141" s="187">
        <v>0</v>
      </c>
      <c r="AF141" s="185">
        <f t="shared" si="31"/>
        <v>0</v>
      </c>
      <c r="AG141" s="175">
        <v>0</v>
      </c>
      <c r="AH141" s="176">
        <f t="shared" si="32"/>
        <v>0</v>
      </c>
      <c r="AI141" s="187">
        <v>1</v>
      </c>
      <c r="AJ141" s="185">
        <f t="shared" si="33"/>
        <v>0</v>
      </c>
      <c r="AK141" s="175">
        <v>0</v>
      </c>
      <c r="AL141" s="176">
        <f t="shared" si="34"/>
        <v>0</v>
      </c>
      <c r="AM141" s="175">
        <v>1</v>
      </c>
      <c r="AN141" s="176">
        <f t="shared" si="35"/>
        <v>0</v>
      </c>
      <c r="AR141" s="18" t="s">
        <v>143</v>
      </c>
      <c r="AT141" s="18" t="s">
        <v>137</v>
      </c>
      <c r="AU141" s="18" t="s">
        <v>82</v>
      </c>
      <c r="AY141" s="18" t="s">
        <v>131</v>
      </c>
      <c r="BE141" s="151">
        <f t="shared" si="36"/>
        <v>0</v>
      </c>
      <c r="BF141" s="151">
        <f t="shared" si="37"/>
        <v>0</v>
      </c>
      <c r="BG141" s="151">
        <f t="shared" si="38"/>
        <v>0</v>
      </c>
      <c r="BH141" s="151">
        <f t="shared" si="39"/>
        <v>0</v>
      </c>
      <c r="BI141" s="151">
        <f t="shared" si="40"/>
        <v>0</v>
      </c>
      <c r="BJ141" s="18" t="s">
        <v>82</v>
      </c>
      <c r="BK141" s="151">
        <f t="shared" si="41"/>
        <v>0</v>
      </c>
      <c r="BL141" s="18" t="s">
        <v>142</v>
      </c>
      <c r="BM141" s="18" t="s">
        <v>164</v>
      </c>
    </row>
    <row r="142" spans="2:65" s="1" customFormat="1" ht="320.1" customHeight="1">
      <c r="B142" s="142"/>
      <c r="C142" s="143">
        <v>15</v>
      </c>
      <c r="D142" s="143" t="s">
        <v>132</v>
      </c>
      <c r="E142" s="144" t="s">
        <v>225</v>
      </c>
      <c r="F142" s="240" t="s">
        <v>224</v>
      </c>
      <c r="G142" s="240"/>
      <c r="H142" s="240"/>
      <c r="I142" s="240"/>
      <c r="J142" s="145" t="s">
        <v>133</v>
      </c>
      <c r="K142" s="146">
        <v>3</v>
      </c>
      <c r="L142" s="241">
        <v>0</v>
      </c>
      <c r="M142" s="241"/>
      <c r="N142" s="241">
        <f t="shared" si="26"/>
        <v>0</v>
      </c>
      <c r="O142" s="241"/>
      <c r="P142" s="241"/>
      <c r="Q142" s="241"/>
      <c r="R142" s="147"/>
      <c r="T142" s="148" t="s">
        <v>5</v>
      </c>
      <c r="U142" s="42" t="s">
        <v>42</v>
      </c>
      <c r="V142" s="149">
        <v>0</v>
      </c>
      <c r="W142" s="149">
        <f t="shared" si="27"/>
        <v>0</v>
      </c>
      <c r="X142" s="149">
        <v>0</v>
      </c>
      <c r="Y142" s="149">
        <f t="shared" si="28"/>
        <v>0</v>
      </c>
      <c r="Z142" s="149">
        <v>0</v>
      </c>
      <c r="AA142" s="150">
        <f t="shared" si="29"/>
        <v>0</v>
      </c>
      <c r="AC142" s="175">
        <v>1</v>
      </c>
      <c r="AD142" s="176">
        <f t="shared" si="30"/>
        <v>0</v>
      </c>
      <c r="AE142" s="187">
        <v>0</v>
      </c>
      <c r="AF142" s="185">
        <f t="shared" si="31"/>
        <v>0</v>
      </c>
      <c r="AG142" s="175">
        <v>0</v>
      </c>
      <c r="AH142" s="176">
        <f t="shared" si="32"/>
        <v>0</v>
      </c>
      <c r="AI142" s="187">
        <v>1</v>
      </c>
      <c r="AJ142" s="185">
        <f t="shared" si="33"/>
        <v>0</v>
      </c>
      <c r="AK142" s="175">
        <v>0</v>
      </c>
      <c r="AL142" s="176">
        <f t="shared" si="34"/>
        <v>0</v>
      </c>
      <c r="AM142" s="175">
        <v>1</v>
      </c>
      <c r="AN142" s="176">
        <f t="shared" si="35"/>
        <v>0</v>
      </c>
      <c r="AR142" s="18" t="s">
        <v>142</v>
      </c>
      <c r="AT142" s="18" t="s">
        <v>132</v>
      </c>
      <c r="AU142" s="18" t="s">
        <v>82</v>
      </c>
      <c r="AY142" s="18" t="s">
        <v>131</v>
      </c>
      <c r="BE142" s="151">
        <f t="shared" si="36"/>
        <v>0</v>
      </c>
      <c r="BF142" s="151">
        <f t="shared" si="37"/>
        <v>0</v>
      </c>
      <c r="BG142" s="151">
        <f t="shared" si="38"/>
        <v>0</v>
      </c>
      <c r="BH142" s="151">
        <f t="shared" si="39"/>
        <v>0</v>
      </c>
      <c r="BI142" s="151">
        <f t="shared" si="40"/>
        <v>0</v>
      </c>
      <c r="BJ142" s="18" t="s">
        <v>82</v>
      </c>
      <c r="BK142" s="151">
        <f t="shared" si="41"/>
        <v>0</v>
      </c>
      <c r="BL142" s="18" t="s">
        <v>142</v>
      </c>
      <c r="BM142" s="18" t="s">
        <v>165</v>
      </c>
    </row>
    <row r="143" spans="2:65" s="1" customFormat="1" ht="350.1" customHeight="1">
      <c r="B143" s="142"/>
      <c r="C143" s="152">
        <v>16</v>
      </c>
      <c r="D143" s="152" t="s">
        <v>137</v>
      </c>
      <c r="E143" s="153" t="s">
        <v>166</v>
      </c>
      <c r="F143" s="252" t="s">
        <v>224</v>
      </c>
      <c r="G143" s="252"/>
      <c r="H143" s="252"/>
      <c r="I143" s="252"/>
      <c r="J143" s="154" t="s">
        <v>133</v>
      </c>
      <c r="K143" s="155">
        <v>3</v>
      </c>
      <c r="L143" s="253">
        <v>0</v>
      </c>
      <c r="M143" s="253"/>
      <c r="N143" s="253">
        <f t="shared" si="26"/>
        <v>0</v>
      </c>
      <c r="O143" s="241"/>
      <c r="P143" s="241"/>
      <c r="Q143" s="241"/>
      <c r="R143" s="147"/>
      <c r="T143" s="148" t="s">
        <v>5</v>
      </c>
      <c r="U143" s="42" t="s">
        <v>42</v>
      </c>
      <c r="V143" s="149">
        <v>0</v>
      </c>
      <c r="W143" s="149">
        <f t="shared" si="27"/>
        <v>0</v>
      </c>
      <c r="X143" s="149">
        <v>0</v>
      </c>
      <c r="Y143" s="149">
        <f t="shared" si="28"/>
        <v>0</v>
      </c>
      <c r="Z143" s="149">
        <v>0</v>
      </c>
      <c r="AA143" s="150">
        <f t="shared" si="29"/>
        <v>0</v>
      </c>
      <c r="AC143" s="175">
        <v>1</v>
      </c>
      <c r="AD143" s="176">
        <f t="shared" si="30"/>
        <v>0</v>
      </c>
      <c r="AE143" s="187">
        <v>0</v>
      </c>
      <c r="AF143" s="185">
        <f t="shared" si="31"/>
        <v>0</v>
      </c>
      <c r="AG143" s="175">
        <v>0</v>
      </c>
      <c r="AH143" s="176">
        <f t="shared" si="32"/>
        <v>0</v>
      </c>
      <c r="AI143" s="187">
        <v>1</v>
      </c>
      <c r="AJ143" s="185">
        <f t="shared" si="33"/>
        <v>0</v>
      </c>
      <c r="AK143" s="175">
        <v>0</v>
      </c>
      <c r="AL143" s="176">
        <f t="shared" si="34"/>
        <v>0</v>
      </c>
      <c r="AM143" s="175">
        <v>1</v>
      </c>
      <c r="AN143" s="176">
        <f t="shared" si="35"/>
        <v>0</v>
      </c>
      <c r="AR143" s="18" t="s">
        <v>143</v>
      </c>
      <c r="AT143" s="18" t="s">
        <v>137</v>
      </c>
      <c r="AU143" s="18" t="s">
        <v>82</v>
      </c>
      <c r="AY143" s="18" t="s">
        <v>131</v>
      </c>
      <c r="BE143" s="151">
        <f t="shared" si="36"/>
        <v>0</v>
      </c>
      <c r="BF143" s="151">
        <f t="shared" si="37"/>
        <v>0</v>
      </c>
      <c r="BG143" s="151">
        <f t="shared" si="38"/>
        <v>0</v>
      </c>
      <c r="BH143" s="151">
        <f t="shared" si="39"/>
        <v>0</v>
      </c>
      <c r="BI143" s="151">
        <f t="shared" si="40"/>
        <v>0</v>
      </c>
      <c r="BJ143" s="18" t="s">
        <v>82</v>
      </c>
      <c r="BK143" s="151">
        <f t="shared" si="41"/>
        <v>0</v>
      </c>
      <c r="BL143" s="18" t="s">
        <v>142</v>
      </c>
      <c r="BM143" s="18" t="s">
        <v>167</v>
      </c>
    </row>
    <row r="144" spans="2:65" s="1" customFormat="1" ht="22.5" customHeight="1">
      <c r="B144" s="142"/>
      <c r="C144" s="143">
        <v>17</v>
      </c>
      <c r="D144" s="143" t="s">
        <v>132</v>
      </c>
      <c r="E144" s="144" t="s">
        <v>168</v>
      </c>
      <c r="F144" s="240" t="s">
        <v>187</v>
      </c>
      <c r="G144" s="240"/>
      <c r="H144" s="240"/>
      <c r="I144" s="240"/>
      <c r="J144" s="145" t="s">
        <v>133</v>
      </c>
      <c r="K144" s="146">
        <v>3</v>
      </c>
      <c r="L144" s="241">
        <v>0</v>
      </c>
      <c r="M144" s="241"/>
      <c r="N144" s="241">
        <f t="shared" si="26"/>
        <v>0</v>
      </c>
      <c r="O144" s="241"/>
      <c r="P144" s="241"/>
      <c r="Q144" s="241"/>
      <c r="R144" s="147"/>
      <c r="T144" s="148" t="s">
        <v>5</v>
      </c>
      <c r="U144" s="42" t="s">
        <v>42</v>
      </c>
      <c r="V144" s="149">
        <v>0</v>
      </c>
      <c r="W144" s="149">
        <f t="shared" si="27"/>
        <v>0</v>
      </c>
      <c r="X144" s="149">
        <v>0</v>
      </c>
      <c r="Y144" s="149">
        <f t="shared" si="28"/>
        <v>0</v>
      </c>
      <c r="Z144" s="149">
        <v>0</v>
      </c>
      <c r="AA144" s="150">
        <f t="shared" si="29"/>
        <v>0</v>
      </c>
      <c r="AC144" s="175">
        <v>1</v>
      </c>
      <c r="AD144" s="176">
        <f t="shared" si="30"/>
        <v>0</v>
      </c>
      <c r="AE144" s="187">
        <v>1</v>
      </c>
      <c r="AF144" s="185">
        <f t="shared" si="31"/>
        <v>0</v>
      </c>
      <c r="AG144" s="175">
        <v>0</v>
      </c>
      <c r="AH144" s="176">
        <f t="shared" si="32"/>
        <v>0</v>
      </c>
      <c r="AI144" s="187">
        <v>0</v>
      </c>
      <c r="AJ144" s="185">
        <f t="shared" si="33"/>
        <v>0</v>
      </c>
      <c r="AK144" s="175">
        <v>1</v>
      </c>
      <c r="AL144" s="176">
        <f t="shared" si="34"/>
        <v>0</v>
      </c>
      <c r="AM144" s="175">
        <v>0</v>
      </c>
      <c r="AN144" s="176">
        <f t="shared" si="35"/>
        <v>0</v>
      </c>
      <c r="AR144" s="18" t="s">
        <v>142</v>
      </c>
      <c r="AT144" s="18" t="s">
        <v>132</v>
      </c>
      <c r="AU144" s="18" t="s">
        <v>82</v>
      </c>
      <c r="AY144" s="18" t="s">
        <v>131</v>
      </c>
      <c r="BE144" s="151">
        <f t="shared" si="36"/>
        <v>0</v>
      </c>
      <c r="BF144" s="151">
        <f t="shared" si="37"/>
        <v>0</v>
      </c>
      <c r="BG144" s="151">
        <f t="shared" si="38"/>
        <v>0</v>
      </c>
      <c r="BH144" s="151">
        <f t="shared" si="39"/>
        <v>0</v>
      </c>
      <c r="BI144" s="151">
        <f t="shared" si="40"/>
        <v>0</v>
      </c>
      <c r="BJ144" s="18" t="s">
        <v>82</v>
      </c>
      <c r="BK144" s="151">
        <f t="shared" si="41"/>
        <v>0</v>
      </c>
      <c r="BL144" s="18" t="s">
        <v>142</v>
      </c>
      <c r="BM144" s="18" t="s">
        <v>169</v>
      </c>
    </row>
    <row r="145" spans="2:65" s="1" customFormat="1" ht="22.5" customHeight="1">
      <c r="B145" s="142"/>
      <c r="C145" s="152">
        <v>18</v>
      </c>
      <c r="D145" s="152" t="s">
        <v>137</v>
      </c>
      <c r="E145" s="153" t="s">
        <v>170</v>
      </c>
      <c r="F145" s="252" t="s">
        <v>187</v>
      </c>
      <c r="G145" s="252"/>
      <c r="H145" s="252"/>
      <c r="I145" s="252"/>
      <c r="J145" s="154" t="s">
        <v>133</v>
      </c>
      <c r="K145" s="155">
        <f>AC145+AE145+AG145+AI145+AK145+AM145</f>
        <v>3</v>
      </c>
      <c r="L145" s="253">
        <v>0</v>
      </c>
      <c r="M145" s="253"/>
      <c r="N145" s="253">
        <f>AD145+AF145+AH145+AJ145+AL145+AN145</f>
        <v>0</v>
      </c>
      <c r="O145" s="241"/>
      <c r="P145" s="241"/>
      <c r="Q145" s="241"/>
      <c r="R145" s="147"/>
      <c r="T145" s="148" t="s">
        <v>5</v>
      </c>
      <c r="U145" s="42" t="s">
        <v>42</v>
      </c>
      <c r="V145" s="149">
        <v>0</v>
      </c>
      <c r="W145" s="149">
        <f t="shared" si="27"/>
        <v>0</v>
      </c>
      <c r="X145" s="149">
        <v>0</v>
      </c>
      <c r="Y145" s="149">
        <f t="shared" si="28"/>
        <v>0</v>
      </c>
      <c r="Z145" s="149">
        <v>0</v>
      </c>
      <c r="AA145" s="150">
        <f t="shared" si="29"/>
        <v>0</v>
      </c>
      <c r="AC145" s="175">
        <v>1</v>
      </c>
      <c r="AD145" s="176">
        <f t="shared" si="30"/>
        <v>0</v>
      </c>
      <c r="AE145" s="187">
        <v>1</v>
      </c>
      <c r="AF145" s="185">
        <f t="shared" si="31"/>
        <v>0</v>
      </c>
      <c r="AG145" s="175">
        <v>0</v>
      </c>
      <c r="AH145" s="176">
        <f t="shared" si="32"/>
        <v>0</v>
      </c>
      <c r="AI145" s="187">
        <v>0</v>
      </c>
      <c r="AJ145" s="185">
        <f t="shared" si="33"/>
        <v>0</v>
      </c>
      <c r="AK145" s="175">
        <v>1</v>
      </c>
      <c r="AL145" s="176">
        <f t="shared" si="34"/>
        <v>0</v>
      </c>
      <c r="AM145" s="175">
        <v>0</v>
      </c>
      <c r="AN145" s="176">
        <f t="shared" si="35"/>
        <v>0</v>
      </c>
      <c r="AR145" s="18" t="s">
        <v>143</v>
      </c>
      <c r="AT145" s="18" t="s">
        <v>137</v>
      </c>
      <c r="AU145" s="18" t="s">
        <v>82</v>
      </c>
      <c r="AY145" s="18" t="s">
        <v>131</v>
      </c>
      <c r="BE145" s="151">
        <f t="shared" si="36"/>
        <v>0</v>
      </c>
      <c r="BF145" s="151">
        <f t="shared" si="37"/>
        <v>0</v>
      </c>
      <c r="BG145" s="151">
        <f t="shared" si="38"/>
        <v>0</v>
      </c>
      <c r="BH145" s="151">
        <f t="shared" si="39"/>
        <v>0</v>
      </c>
      <c r="BI145" s="151">
        <f t="shared" si="40"/>
        <v>0</v>
      </c>
      <c r="BJ145" s="18" t="s">
        <v>82</v>
      </c>
      <c r="BK145" s="151">
        <f t="shared" si="41"/>
        <v>0</v>
      </c>
      <c r="BL145" s="18" t="s">
        <v>142</v>
      </c>
      <c r="BM145" s="18" t="s">
        <v>171</v>
      </c>
    </row>
    <row r="146" spans="2:65" s="1" customFormat="1" ht="22.5" customHeight="1">
      <c r="B146" s="142"/>
      <c r="C146" s="143">
        <v>19</v>
      </c>
      <c r="D146" s="143" t="s">
        <v>132</v>
      </c>
      <c r="E146" s="144" t="s">
        <v>172</v>
      </c>
      <c r="F146" s="240" t="s">
        <v>226</v>
      </c>
      <c r="G146" s="240"/>
      <c r="H146" s="240"/>
      <c r="I146" s="240"/>
      <c r="J146" s="145" t="s">
        <v>133</v>
      </c>
      <c r="K146" s="146">
        <v>3</v>
      </c>
      <c r="L146" s="241">
        <v>0</v>
      </c>
      <c r="M146" s="241"/>
      <c r="N146" s="241">
        <f t="shared" si="26"/>
        <v>0</v>
      </c>
      <c r="O146" s="241"/>
      <c r="P146" s="241"/>
      <c r="Q146" s="241"/>
      <c r="R146" s="147"/>
      <c r="T146" s="148" t="s">
        <v>5</v>
      </c>
      <c r="U146" s="42" t="s">
        <v>42</v>
      </c>
      <c r="V146" s="149">
        <v>0</v>
      </c>
      <c r="W146" s="149">
        <f t="shared" si="27"/>
        <v>0</v>
      </c>
      <c r="X146" s="149">
        <v>0</v>
      </c>
      <c r="Y146" s="149">
        <f t="shared" si="28"/>
        <v>0</v>
      </c>
      <c r="Z146" s="149">
        <v>0</v>
      </c>
      <c r="AA146" s="150">
        <f t="shared" si="29"/>
        <v>0</v>
      </c>
      <c r="AC146" s="175">
        <v>1</v>
      </c>
      <c r="AD146" s="176">
        <f t="shared" si="30"/>
        <v>0</v>
      </c>
      <c r="AE146" s="187">
        <v>1</v>
      </c>
      <c r="AF146" s="185">
        <f t="shared" si="31"/>
        <v>0</v>
      </c>
      <c r="AG146" s="175">
        <v>0</v>
      </c>
      <c r="AH146" s="176">
        <f t="shared" si="32"/>
        <v>0</v>
      </c>
      <c r="AI146" s="187">
        <v>0</v>
      </c>
      <c r="AJ146" s="185">
        <f t="shared" si="33"/>
        <v>0</v>
      </c>
      <c r="AK146" s="175">
        <v>1</v>
      </c>
      <c r="AL146" s="176">
        <f t="shared" si="34"/>
        <v>0</v>
      </c>
      <c r="AM146" s="175">
        <v>0</v>
      </c>
      <c r="AN146" s="176">
        <f t="shared" si="35"/>
        <v>0</v>
      </c>
      <c r="AR146" s="18" t="s">
        <v>142</v>
      </c>
      <c r="AT146" s="18" t="s">
        <v>132</v>
      </c>
      <c r="AU146" s="18" t="s">
        <v>82</v>
      </c>
      <c r="AY146" s="18" t="s">
        <v>131</v>
      </c>
      <c r="BE146" s="151">
        <f t="shared" si="36"/>
        <v>0</v>
      </c>
      <c r="BF146" s="151">
        <f t="shared" si="37"/>
        <v>0</v>
      </c>
      <c r="BG146" s="151">
        <f t="shared" si="38"/>
        <v>0</v>
      </c>
      <c r="BH146" s="151">
        <f t="shared" si="39"/>
        <v>0</v>
      </c>
      <c r="BI146" s="151">
        <f t="shared" si="40"/>
        <v>0</v>
      </c>
      <c r="BJ146" s="18" t="s">
        <v>82</v>
      </c>
      <c r="BK146" s="151">
        <f t="shared" si="41"/>
        <v>0</v>
      </c>
      <c r="BL146" s="18" t="s">
        <v>142</v>
      </c>
      <c r="BM146" s="18" t="s">
        <v>173</v>
      </c>
    </row>
    <row r="147" spans="2:65" s="1" customFormat="1" ht="22.5" customHeight="1">
      <c r="B147" s="142"/>
      <c r="C147" s="152">
        <v>20</v>
      </c>
      <c r="D147" s="152" t="s">
        <v>137</v>
      </c>
      <c r="E147" s="153" t="s">
        <v>174</v>
      </c>
      <c r="F147" s="252" t="s">
        <v>226</v>
      </c>
      <c r="G147" s="252"/>
      <c r="H147" s="252"/>
      <c r="I147" s="252"/>
      <c r="J147" s="154" t="s">
        <v>133</v>
      </c>
      <c r="K147" s="155">
        <v>3</v>
      </c>
      <c r="L147" s="253">
        <v>0</v>
      </c>
      <c r="M147" s="253"/>
      <c r="N147" s="253">
        <f t="shared" si="26"/>
        <v>0</v>
      </c>
      <c r="O147" s="241"/>
      <c r="P147" s="241"/>
      <c r="Q147" s="241"/>
      <c r="R147" s="147"/>
      <c r="T147" s="148" t="s">
        <v>5</v>
      </c>
      <c r="U147" s="42" t="s">
        <v>42</v>
      </c>
      <c r="V147" s="149">
        <v>0</v>
      </c>
      <c r="W147" s="149">
        <f t="shared" si="27"/>
        <v>0</v>
      </c>
      <c r="X147" s="149">
        <v>0</v>
      </c>
      <c r="Y147" s="149">
        <f t="shared" si="28"/>
        <v>0</v>
      </c>
      <c r="Z147" s="149">
        <v>0</v>
      </c>
      <c r="AA147" s="150">
        <f t="shared" si="29"/>
        <v>0</v>
      </c>
      <c r="AC147" s="175">
        <v>1</v>
      </c>
      <c r="AD147" s="176">
        <f t="shared" si="30"/>
        <v>0</v>
      </c>
      <c r="AE147" s="187">
        <v>1</v>
      </c>
      <c r="AF147" s="185">
        <f t="shared" si="31"/>
        <v>0</v>
      </c>
      <c r="AG147" s="175">
        <v>0</v>
      </c>
      <c r="AH147" s="176">
        <f t="shared" si="32"/>
        <v>0</v>
      </c>
      <c r="AI147" s="187">
        <v>0</v>
      </c>
      <c r="AJ147" s="185">
        <f t="shared" si="33"/>
        <v>0</v>
      </c>
      <c r="AK147" s="175">
        <v>1</v>
      </c>
      <c r="AL147" s="176">
        <f t="shared" si="34"/>
        <v>0</v>
      </c>
      <c r="AM147" s="175">
        <v>0</v>
      </c>
      <c r="AN147" s="176">
        <f t="shared" si="35"/>
        <v>0</v>
      </c>
      <c r="AR147" s="18" t="s">
        <v>143</v>
      </c>
      <c r="AT147" s="18" t="s">
        <v>137</v>
      </c>
      <c r="AU147" s="18" t="s">
        <v>82</v>
      </c>
      <c r="AY147" s="18" t="s">
        <v>131</v>
      </c>
      <c r="BE147" s="151">
        <f t="shared" si="36"/>
        <v>0</v>
      </c>
      <c r="BF147" s="151">
        <f t="shared" si="37"/>
        <v>0</v>
      </c>
      <c r="BG147" s="151">
        <f t="shared" si="38"/>
        <v>0</v>
      </c>
      <c r="BH147" s="151">
        <f t="shared" si="39"/>
        <v>0</v>
      </c>
      <c r="BI147" s="151">
        <f t="shared" si="40"/>
        <v>0</v>
      </c>
      <c r="BJ147" s="18" t="s">
        <v>82</v>
      </c>
      <c r="BK147" s="151">
        <f t="shared" si="41"/>
        <v>0</v>
      </c>
      <c r="BL147" s="18" t="s">
        <v>142</v>
      </c>
      <c r="BM147" s="18" t="s">
        <v>175</v>
      </c>
    </row>
    <row r="148" spans="2:65" s="1" customFormat="1" ht="50.1" customHeight="1">
      <c r="B148" s="142"/>
      <c r="C148" s="143">
        <v>21</v>
      </c>
      <c r="D148" s="143" t="s">
        <v>132</v>
      </c>
      <c r="E148" s="144" t="s">
        <v>176</v>
      </c>
      <c r="F148" s="240" t="s">
        <v>227</v>
      </c>
      <c r="G148" s="240"/>
      <c r="H148" s="240"/>
      <c r="I148" s="240"/>
      <c r="J148" s="145" t="s">
        <v>133</v>
      </c>
      <c r="K148" s="146">
        <v>2</v>
      </c>
      <c r="L148" s="241">
        <v>0</v>
      </c>
      <c r="M148" s="241"/>
      <c r="N148" s="241">
        <f t="shared" si="26"/>
        <v>0</v>
      </c>
      <c r="O148" s="241"/>
      <c r="P148" s="241"/>
      <c r="Q148" s="241"/>
      <c r="R148" s="147"/>
      <c r="T148" s="148" t="s">
        <v>5</v>
      </c>
      <c r="U148" s="42" t="s">
        <v>42</v>
      </c>
      <c r="V148" s="149">
        <v>0</v>
      </c>
      <c r="W148" s="149">
        <f t="shared" si="27"/>
        <v>0</v>
      </c>
      <c r="X148" s="149">
        <v>0</v>
      </c>
      <c r="Y148" s="149">
        <f t="shared" si="28"/>
        <v>0</v>
      </c>
      <c r="Z148" s="149">
        <v>0</v>
      </c>
      <c r="AA148" s="150">
        <f t="shared" si="29"/>
        <v>0</v>
      </c>
      <c r="AC148" s="175">
        <v>0</v>
      </c>
      <c r="AD148" s="176">
        <f t="shared" si="30"/>
        <v>0</v>
      </c>
      <c r="AE148" s="187">
        <v>1</v>
      </c>
      <c r="AF148" s="185">
        <f t="shared" si="31"/>
        <v>0</v>
      </c>
      <c r="AG148" s="175">
        <v>0</v>
      </c>
      <c r="AH148" s="176">
        <f t="shared" si="32"/>
        <v>0</v>
      </c>
      <c r="AI148" s="187">
        <v>0</v>
      </c>
      <c r="AJ148" s="185">
        <f t="shared" si="33"/>
        <v>0</v>
      </c>
      <c r="AK148" s="175">
        <v>1</v>
      </c>
      <c r="AL148" s="176">
        <f t="shared" si="34"/>
        <v>0</v>
      </c>
      <c r="AM148" s="175">
        <v>0</v>
      </c>
      <c r="AN148" s="176">
        <f t="shared" si="35"/>
        <v>0</v>
      </c>
      <c r="AR148" s="18" t="s">
        <v>142</v>
      </c>
      <c r="AT148" s="18" t="s">
        <v>132</v>
      </c>
      <c r="AU148" s="18" t="s">
        <v>82</v>
      </c>
      <c r="AY148" s="18" t="s">
        <v>131</v>
      </c>
      <c r="BE148" s="151">
        <f t="shared" si="36"/>
        <v>0</v>
      </c>
      <c r="BF148" s="151">
        <f t="shared" si="37"/>
        <v>0</v>
      </c>
      <c r="BG148" s="151">
        <f t="shared" si="38"/>
        <v>0</v>
      </c>
      <c r="BH148" s="151">
        <f t="shared" si="39"/>
        <v>0</v>
      </c>
      <c r="BI148" s="151">
        <f t="shared" si="40"/>
        <v>0</v>
      </c>
      <c r="BJ148" s="18" t="s">
        <v>82</v>
      </c>
      <c r="BK148" s="151">
        <f t="shared" si="41"/>
        <v>0</v>
      </c>
      <c r="BL148" s="18" t="s">
        <v>142</v>
      </c>
      <c r="BM148" s="18" t="s">
        <v>177</v>
      </c>
    </row>
    <row r="149" spans="2:65" s="1" customFormat="1" ht="50.1" customHeight="1">
      <c r="B149" s="142"/>
      <c r="C149" s="152">
        <v>22</v>
      </c>
      <c r="D149" s="152" t="s">
        <v>137</v>
      </c>
      <c r="E149" s="153" t="s">
        <v>178</v>
      </c>
      <c r="F149" s="252" t="s">
        <v>227</v>
      </c>
      <c r="G149" s="252"/>
      <c r="H149" s="252"/>
      <c r="I149" s="252"/>
      <c r="J149" s="154" t="s">
        <v>133</v>
      </c>
      <c r="K149" s="155">
        <v>2</v>
      </c>
      <c r="L149" s="253">
        <v>0</v>
      </c>
      <c r="M149" s="253"/>
      <c r="N149" s="253">
        <f t="shared" si="26"/>
        <v>0</v>
      </c>
      <c r="O149" s="241"/>
      <c r="P149" s="241"/>
      <c r="Q149" s="241"/>
      <c r="R149" s="147"/>
      <c r="T149" s="148" t="s">
        <v>5</v>
      </c>
      <c r="U149" s="42" t="s">
        <v>42</v>
      </c>
      <c r="V149" s="149">
        <v>0</v>
      </c>
      <c r="W149" s="149">
        <f t="shared" si="27"/>
        <v>0</v>
      </c>
      <c r="X149" s="149">
        <v>0</v>
      </c>
      <c r="Y149" s="149">
        <f t="shared" si="28"/>
        <v>0</v>
      </c>
      <c r="Z149" s="149">
        <v>0</v>
      </c>
      <c r="AA149" s="150">
        <f t="shared" si="29"/>
        <v>0</v>
      </c>
      <c r="AC149" s="175">
        <v>0</v>
      </c>
      <c r="AD149" s="176">
        <f t="shared" si="30"/>
        <v>0</v>
      </c>
      <c r="AE149" s="187">
        <v>1</v>
      </c>
      <c r="AF149" s="185">
        <f t="shared" si="31"/>
        <v>0</v>
      </c>
      <c r="AG149" s="175">
        <v>0</v>
      </c>
      <c r="AH149" s="176">
        <f t="shared" si="32"/>
        <v>0</v>
      </c>
      <c r="AI149" s="187">
        <v>0</v>
      </c>
      <c r="AJ149" s="185">
        <f t="shared" si="33"/>
        <v>0</v>
      </c>
      <c r="AK149" s="175">
        <v>1</v>
      </c>
      <c r="AL149" s="176">
        <f t="shared" si="34"/>
        <v>0</v>
      </c>
      <c r="AM149" s="175">
        <v>0</v>
      </c>
      <c r="AN149" s="176">
        <f t="shared" si="35"/>
        <v>0</v>
      </c>
      <c r="AR149" s="18" t="s">
        <v>143</v>
      </c>
      <c r="AT149" s="18" t="s">
        <v>137</v>
      </c>
      <c r="AU149" s="18" t="s">
        <v>82</v>
      </c>
      <c r="AY149" s="18" t="s">
        <v>131</v>
      </c>
      <c r="BE149" s="151">
        <f t="shared" si="36"/>
        <v>0</v>
      </c>
      <c r="BF149" s="151">
        <f t="shared" si="37"/>
        <v>0</v>
      </c>
      <c r="BG149" s="151">
        <f t="shared" si="38"/>
        <v>0</v>
      </c>
      <c r="BH149" s="151">
        <f t="shared" si="39"/>
        <v>0</v>
      </c>
      <c r="BI149" s="151">
        <f t="shared" si="40"/>
        <v>0</v>
      </c>
      <c r="BJ149" s="18" t="s">
        <v>82</v>
      </c>
      <c r="BK149" s="151">
        <f t="shared" si="41"/>
        <v>0</v>
      </c>
      <c r="BL149" s="18" t="s">
        <v>142</v>
      </c>
      <c r="BM149" s="18" t="s">
        <v>179</v>
      </c>
    </row>
    <row r="150" spans="2:65" s="1" customFormat="1" ht="39.95" customHeight="1">
      <c r="B150" s="142"/>
      <c r="C150" s="143">
        <v>23</v>
      </c>
      <c r="D150" s="143" t="s">
        <v>132</v>
      </c>
      <c r="E150" s="144" t="s">
        <v>180</v>
      </c>
      <c r="F150" s="240" t="s">
        <v>228</v>
      </c>
      <c r="G150" s="240"/>
      <c r="H150" s="240"/>
      <c r="I150" s="240"/>
      <c r="J150" s="145" t="s">
        <v>133</v>
      </c>
      <c r="K150" s="146">
        <v>6</v>
      </c>
      <c r="L150" s="241">
        <v>0</v>
      </c>
      <c r="M150" s="241"/>
      <c r="N150" s="241">
        <f t="shared" si="26"/>
        <v>0</v>
      </c>
      <c r="O150" s="241"/>
      <c r="P150" s="241"/>
      <c r="Q150" s="241"/>
      <c r="R150" s="147"/>
      <c r="T150" s="148" t="s">
        <v>5</v>
      </c>
      <c r="U150" s="42" t="s">
        <v>42</v>
      </c>
      <c r="V150" s="149">
        <v>0</v>
      </c>
      <c r="W150" s="149">
        <f t="shared" si="27"/>
        <v>0</v>
      </c>
      <c r="X150" s="149">
        <v>0</v>
      </c>
      <c r="Y150" s="149">
        <f t="shared" si="28"/>
        <v>0</v>
      </c>
      <c r="Z150" s="149">
        <v>0</v>
      </c>
      <c r="AA150" s="150">
        <f t="shared" si="29"/>
        <v>0</v>
      </c>
      <c r="AC150" s="175">
        <v>0</v>
      </c>
      <c r="AD150" s="176">
        <f t="shared" si="30"/>
        <v>0</v>
      </c>
      <c r="AE150" s="187">
        <v>3</v>
      </c>
      <c r="AF150" s="185">
        <f t="shared" si="31"/>
        <v>0</v>
      </c>
      <c r="AG150" s="175">
        <v>0</v>
      </c>
      <c r="AH150" s="176">
        <f t="shared" si="32"/>
        <v>0</v>
      </c>
      <c r="AI150" s="187">
        <v>0</v>
      </c>
      <c r="AJ150" s="185">
        <f t="shared" si="33"/>
        <v>0</v>
      </c>
      <c r="AK150" s="175">
        <v>3</v>
      </c>
      <c r="AL150" s="176">
        <f t="shared" si="34"/>
        <v>0</v>
      </c>
      <c r="AM150" s="175">
        <v>0</v>
      </c>
      <c r="AN150" s="176">
        <f t="shared" si="35"/>
        <v>0</v>
      </c>
      <c r="AR150" s="18" t="s">
        <v>142</v>
      </c>
      <c r="AT150" s="18" t="s">
        <v>132</v>
      </c>
      <c r="AU150" s="18" t="s">
        <v>82</v>
      </c>
      <c r="AY150" s="18" t="s">
        <v>131</v>
      </c>
      <c r="BE150" s="151">
        <f t="shared" si="36"/>
        <v>0</v>
      </c>
      <c r="BF150" s="151">
        <f t="shared" si="37"/>
        <v>0</v>
      </c>
      <c r="BG150" s="151">
        <f t="shared" si="38"/>
        <v>0</v>
      </c>
      <c r="BH150" s="151">
        <f t="shared" si="39"/>
        <v>0</v>
      </c>
      <c r="BI150" s="151">
        <f t="shared" si="40"/>
        <v>0</v>
      </c>
      <c r="BJ150" s="18" t="s">
        <v>82</v>
      </c>
      <c r="BK150" s="151">
        <f t="shared" si="41"/>
        <v>0</v>
      </c>
      <c r="BL150" s="18" t="s">
        <v>142</v>
      </c>
      <c r="BM150" s="18" t="s">
        <v>181</v>
      </c>
    </row>
    <row r="151" spans="2:65" s="1" customFormat="1" ht="39.95" customHeight="1">
      <c r="B151" s="142"/>
      <c r="C151" s="152">
        <v>24</v>
      </c>
      <c r="D151" s="152" t="s">
        <v>137</v>
      </c>
      <c r="E151" s="153" t="s">
        <v>182</v>
      </c>
      <c r="F151" s="252" t="s">
        <v>229</v>
      </c>
      <c r="G151" s="252"/>
      <c r="H151" s="252"/>
      <c r="I151" s="252"/>
      <c r="J151" s="154" t="s">
        <v>133</v>
      </c>
      <c r="K151" s="155">
        <v>6</v>
      </c>
      <c r="L151" s="253">
        <v>0</v>
      </c>
      <c r="M151" s="253"/>
      <c r="N151" s="253">
        <f t="shared" si="26"/>
        <v>0</v>
      </c>
      <c r="O151" s="241"/>
      <c r="P151" s="241"/>
      <c r="Q151" s="241"/>
      <c r="R151" s="147"/>
      <c r="T151" s="148" t="s">
        <v>5</v>
      </c>
      <c r="U151" s="42" t="s">
        <v>42</v>
      </c>
      <c r="V151" s="149">
        <v>0</v>
      </c>
      <c r="W151" s="149">
        <f t="shared" si="27"/>
        <v>0</v>
      </c>
      <c r="X151" s="149">
        <v>0</v>
      </c>
      <c r="Y151" s="149">
        <f t="shared" si="28"/>
        <v>0</v>
      </c>
      <c r="Z151" s="149">
        <v>0</v>
      </c>
      <c r="AA151" s="150">
        <f t="shared" si="29"/>
        <v>0</v>
      </c>
      <c r="AC151" s="175">
        <v>0</v>
      </c>
      <c r="AD151" s="176">
        <f t="shared" si="30"/>
        <v>0</v>
      </c>
      <c r="AE151" s="187">
        <v>3</v>
      </c>
      <c r="AF151" s="185">
        <f t="shared" si="31"/>
        <v>0</v>
      </c>
      <c r="AG151" s="175">
        <v>0</v>
      </c>
      <c r="AH151" s="176">
        <f t="shared" si="32"/>
        <v>0</v>
      </c>
      <c r="AI151" s="187">
        <v>0</v>
      </c>
      <c r="AJ151" s="185">
        <f t="shared" si="33"/>
        <v>0</v>
      </c>
      <c r="AK151" s="175">
        <v>3</v>
      </c>
      <c r="AL151" s="176">
        <f t="shared" si="34"/>
        <v>0</v>
      </c>
      <c r="AM151" s="175">
        <v>0</v>
      </c>
      <c r="AN151" s="176">
        <f t="shared" si="35"/>
        <v>0</v>
      </c>
      <c r="AR151" s="18" t="s">
        <v>143</v>
      </c>
      <c r="AT151" s="18" t="s">
        <v>137</v>
      </c>
      <c r="AU151" s="18" t="s">
        <v>82</v>
      </c>
      <c r="AY151" s="18" t="s">
        <v>131</v>
      </c>
      <c r="BE151" s="151">
        <f t="shared" si="36"/>
        <v>0</v>
      </c>
      <c r="BF151" s="151">
        <f t="shared" si="37"/>
        <v>0</v>
      </c>
      <c r="BG151" s="151">
        <f t="shared" si="38"/>
        <v>0</v>
      </c>
      <c r="BH151" s="151">
        <f t="shared" si="39"/>
        <v>0</v>
      </c>
      <c r="BI151" s="151">
        <f t="shared" si="40"/>
        <v>0</v>
      </c>
      <c r="BJ151" s="18" t="s">
        <v>82</v>
      </c>
      <c r="BK151" s="151">
        <f t="shared" si="41"/>
        <v>0</v>
      </c>
      <c r="BL151" s="18" t="s">
        <v>142</v>
      </c>
      <c r="BM151" s="18" t="s">
        <v>183</v>
      </c>
    </row>
    <row r="152" spans="2:65" s="1" customFormat="1" ht="50.1" customHeight="1">
      <c r="B152" s="142"/>
      <c r="C152" s="143">
        <v>25</v>
      </c>
      <c r="D152" s="143" t="s">
        <v>132</v>
      </c>
      <c r="E152" s="144" t="s">
        <v>184</v>
      </c>
      <c r="F152" s="240" t="s">
        <v>230</v>
      </c>
      <c r="G152" s="240"/>
      <c r="H152" s="240"/>
      <c r="I152" s="240"/>
      <c r="J152" s="145" t="s">
        <v>133</v>
      </c>
      <c r="K152" s="146">
        <v>1</v>
      </c>
      <c r="L152" s="241">
        <v>0</v>
      </c>
      <c r="M152" s="241"/>
      <c r="N152" s="241">
        <f t="shared" si="26"/>
        <v>0</v>
      </c>
      <c r="O152" s="241"/>
      <c r="P152" s="241"/>
      <c r="Q152" s="241"/>
      <c r="R152" s="147"/>
      <c r="T152" s="148" t="s">
        <v>5</v>
      </c>
      <c r="U152" s="42" t="s">
        <v>42</v>
      </c>
      <c r="V152" s="149">
        <v>0</v>
      </c>
      <c r="W152" s="149">
        <f t="shared" si="27"/>
        <v>0</v>
      </c>
      <c r="X152" s="149">
        <v>0</v>
      </c>
      <c r="Y152" s="149">
        <f t="shared" si="28"/>
        <v>0</v>
      </c>
      <c r="Z152" s="149">
        <v>0</v>
      </c>
      <c r="AA152" s="150">
        <f t="shared" si="29"/>
        <v>0</v>
      </c>
      <c r="AC152" s="175">
        <v>0</v>
      </c>
      <c r="AD152" s="176">
        <f t="shared" si="30"/>
        <v>0</v>
      </c>
      <c r="AE152" s="187">
        <v>0</v>
      </c>
      <c r="AF152" s="185">
        <f t="shared" si="31"/>
        <v>0</v>
      </c>
      <c r="AG152" s="175">
        <v>1</v>
      </c>
      <c r="AH152" s="176">
        <f t="shared" si="32"/>
        <v>0</v>
      </c>
      <c r="AI152" s="187">
        <v>0</v>
      </c>
      <c r="AJ152" s="185">
        <f t="shared" si="33"/>
        <v>0</v>
      </c>
      <c r="AK152" s="175">
        <v>0</v>
      </c>
      <c r="AL152" s="176">
        <f t="shared" si="34"/>
        <v>0</v>
      </c>
      <c r="AM152" s="175">
        <v>0</v>
      </c>
      <c r="AN152" s="176">
        <f t="shared" si="35"/>
        <v>0</v>
      </c>
      <c r="AR152" s="18" t="s">
        <v>142</v>
      </c>
      <c r="AT152" s="18" t="s">
        <v>132</v>
      </c>
      <c r="AU152" s="18" t="s">
        <v>82</v>
      </c>
      <c r="AY152" s="18" t="s">
        <v>131</v>
      </c>
      <c r="BE152" s="151">
        <f t="shared" si="36"/>
        <v>0</v>
      </c>
      <c r="BF152" s="151">
        <f t="shared" si="37"/>
        <v>0</v>
      </c>
      <c r="BG152" s="151">
        <f t="shared" si="38"/>
        <v>0</v>
      </c>
      <c r="BH152" s="151">
        <f t="shared" si="39"/>
        <v>0</v>
      </c>
      <c r="BI152" s="151">
        <f t="shared" si="40"/>
        <v>0</v>
      </c>
      <c r="BJ152" s="18" t="s">
        <v>82</v>
      </c>
      <c r="BK152" s="151">
        <f t="shared" si="41"/>
        <v>0</v>
      </c>
      <c r="BL152" s="18" t="s">
        <v>142</v>
      </c>
      <c r="BM152" s="18" t="s">
        <v>185</v>
      </c>
    </row>
    <row r="153" spans="2:65" s="1" customFormat="1" ht="50.1" customHeight="1">
      <c r="B153" s="142"/>
      <c r="C153" s="152">
        <v>26</v>
      </c>
      <c r="D153" s="152" t="s">
        <v>137</v>
      </c>
      <c r="E153" s="153" t="s">
        <v>186</v>
      </c>
      <c r="F153" s="252" t="s">
        <v>230</v>
      </c>
      <c r="G153" s="252"/>
      <c r="H153" s="252"/>
      <c r="I153" s="252"/>
      <c r="J153" s="154" t="s">
        <v>133</v>
      </c>
      <c r="K153" s="155">
        <v>1</v>
      </c>
      <c r="L153" s="253">
        <v>0</v>
      </c>
      <c r="M153" s="253"/>
      <c r="N153" s="253">
        <f t="shared" si="26"/>
        <v>0</v>
      </c>
      <c r="O153" s="241"/>
      <c r="P153" s="241"/>
      <c r="Q153" s="241"/>
      <c r="R153" s="147"/>
      <c r="T153" s="148" t="s">
        <v>5</v>
      </c>
      <c r="U153" s="42" t="s">
        <v>42</v>
      </c>
      <c r="V153" s="149">
        <v>0</v>
      </c>
      <c r="W153" s="149">
        <f t="shared" si="27"/>
        <v>0</v>
      </c>
      <c r="X153" s="149">
        <v>0</v>
      </c>
      <c r="Y153" s="149">
        <f t="shared" si="28"/>
        <v>0</v>
      </c>
      <c r="Z153" s="149">
        <v>0</v>
      </c>
      <c r="AA153" s="150">
        <f t="shared" si="29"/>
        <v>0</v>
      </c>
      <c r="AC153" s="175">
        <v>0</v>
      </c>
      <c r="AD153" s="176">
        <f t="shared" si="30"/>
        <v>0</v>
      </c>
      <c r="AE153" s="187">
        <v>0</v>
      </c>
      <c r="AF153" s="185">
        <f t="shared" si="31"/>
        <v>0</v>
      </c>
      <c r="AG153" s="175">
        <v>1</v>
      </c>
      <c r="AH153" s="176">
        <f t="shared" si="32"/>
        <v>0</v>
      </c>
      <c r="AI153" s="187">
        <v>0</v>
      </c>
      <c r="AJ153" s="185">
        <f t="shared" si="33"/>
        <v>0</v>
      </c>
      <c r="AK153" s="175">
        <v>0</v>
      </c>
      <c r="AL153" s="176">
        <f t="shared" si="34"/>
        <v>0</v>
      </c>
      <c r="AM153" s="175">
        <v>0</v>
      </c>
      <c r="AN153" s="176">
        <f t="shared" si="35"/>
        <v>0</v>
      </c>
      <c r="AR153" s="18" t="s">
        <v>143</v>
      </c>
      <c r="AT153" s="18" t="s">
        <v>137</v>
      </c>
      <c r="AU153" s="18" t="s">
        <v>82</v>
      </c>
      <c r="AY153" s="18" t="s">
        <v>131</v>
      </c>
      <c r="BE153" s="151">
        <f t="shared" si="36"/>
        <v>0</v>
      </c>
      <c r="BF153" s="151">
        <f t="shared" si="37"/>
        <v>0</v>
      </c>
      <c r="BG153" s="151">
        <f t="shared" si="38"/>
        <v>0</v>
      </c>
      <c r="BH153" s="151">
        <f t="shared" si="39"/>
        <v>0</v>
      </c>
      <c r="BI153" s="151">
        <f t="shared" si="40"/>
        <v>0</v>
      </c>
      <c r="BJ153" s="18" t="s">
        <v>82</v>
      </c>
      <c r="BK153" s="151">
        <f t="shared" si="41"/>
        <v>0</v>
      </c>
      <c r="BL153" s="18" t="s">
        <v>142</v>
      </c>
      <c r="BM153" s="18" t="s">
        <v>188</v>
      </c>
    </row>
    <row r="154" spans="2:65" s="1" customFormat="1" ht="21.95" customHeight="1">
      <c r="B154" s="142"/>
      <c r="C154" s="143">
        <v>27</v>
      </c>
      <c r="D154" s="143" t="s">
        <v>132</v>
      </c>
      <c r="E154" s="144" t="s">
        <v>189</v>
      </c>
      <c r="F154" s="240" t="s">
        <v>231</v>
      </c>
      <c r="G154" s="240"/>
      <c r="H154" s="240"/>
      <c r="I154" s="240"/>
      <c r="J154" s="145" t="s">
        <v>133</v>
      </c>
      <c r="K154" s="146">
        <v>5</v>
      </c>
      <c r="L154" s="241">
        <v>0</v>
      </c>
      <c r="M154" s="241"/>
      <c r="N154" s="241">
        <f t="shared" si="26"/>
        <v>0</v>
      </c>
      <c r="O154" s="241"/>
      <c r="P154" s="241"/>
      <c r="Q154" s="241"/>
      <c r="R154" s="147"/>
      <c r="T154" s="148" t="s">
        <v>5</v>
      </c>
      <c r="U154" s="42" t="s">
        <v>42</v>
      </c>
      <c r="V154" s="149">
        <v>0</v>
      </c>
      <c r="W154" s="149">
        <f t="shared" si="27"/>
        <v>0</v>
      </c>
      <c r="X154" s="149">
        <v>0</v>
      </c>
      <c r="Y154" s="149">
        <f t="shared" si="28"/>
        <v>0</v>
      </c>
      <c r="Z154" s="149">
        <v>0</v>
      </c>
      <c r="AA154" s="150">
        <f t="shared" si="29"/>
        <v>0</v>
      </c>
      <c r="AC154" s="175">
        <v>0</v>
      </c>
      <c r="AD154" s="176">
        <f t="shared" si="30"/>
        <v>0</v>
      </c>
      <c r="AE154" s="187">
        <v>0</v>
      </c>
      <c r="AF154" s="185">
        <f t="shared" si="31"/>
        <v>0</v>
      </c>
      <c r="AG154" s="175">
        <v>5</v>
      </c>
      <c r="AH154" s="176">
        <f t="shared" si="32"/>
        <v>0</v>
      </c>
      <c r="AI154" s="187">
        <v>0</v>
      </c>
      <c r="AJ154" s="185">
        <f t="shared" si="33"/>
        <v>0</v>
      </c>
      <c r="AK154" s="175">
        <v>0</v>
      </c>
      <c r="AL154" s="176">
        <f t="shared" si="34"/>
        <v>0</v>
      </c>
      <c r="AM154" s="175">
        <v>0</v>
      </c>
      <c r="AN154" s="176">
        <f t="shared" si="35"/>
        <v>0</v>
      </c>
      <c r="AR154" s="18" t="s">
        <v>142</v>
      </c>
      <c r="AT154" s="18" t="s">
        <v>132</v>
      </c>
      <c r="AU154" s="18" t="s">
        <v>82</v>
      </c>
      <c r="AY154" s="18" t="s">
        <v>131</v>
      </c>
      <c r="BE154" s="151">
        <f t="shared" si="36"/>
        <v>0</v>
      </c>
      <c r="BF154" s="151">
        <f t="shared" si="37"/>
        <v>0</v>
      </c>
      <c r="BG154" s="151">
        <f t="shared" si="38"/>
        <v>0</v>
      </c>
      <c r="BH154" s="151">
        <f t="shared" si="39"/>
        <v>0</v>
      </c>
      <c r="BI154" s="151">
        <f t="shared" si="40"/>
        <v>0</v>
      </c>
      <c r="BJ154" s="18" t="s">
        <v>82</v>
      </c>
      <c r="BK154" s="151">
        <f t="shared" si="41"/>
        <v>0</v>
      </c>
      <c r="BL154" s="18" t="s">
        <v>142</v>
      </c>
      <c r="BM154" s="18" t="s">
        <v>190</v>
      </c>
    </row>
    <row r="155" spans="2:65" s="1" customFormat="1" ht="21.95" customHeight="1">
      <c r="B155" s="142"/>
      <c r="C155" s="152">
        <v>28</v>
      </c>
      <c r="D155" s="152" t="s">
        <v>137</v>
      </c>
      <c r="E155" s="153" t="s">
        <v>191</v>
      </c>
      <c r="F155" s="252" t="s">
        <v>231</v>
      </c>
      <c r="G155" s="252"/>
      <c r="H155" s="252"/>
      <c r="I155" s="252"/>
      <c r="J155" s="154" t="s">
        <v>133</v>
      </c>
      <c r="K155" s="155">
        <v>5</v>
      </c>
      <c r="L155" s="253">
        <v>0</v>
      </c>
      <c r="M155" s="253"/>
      <c r="N155" s="253">
        <f t="shared" si="26"/>
        <v>0</v>
      </c>
      <c r="O155" s="241"/>
      <c r="P155" s="241"/>
      <c r="Q155" s="241"/>
      <c r="R155" s="147"/>
      <c r="T155" s="148" t="s">
        <v>5</v>
      </c>
      <c r="U155" s="42" t="s">
        <v>42</v>
      </c>
      <c r="V155" s="149">
        <v>0</v>
      </c>
      <c r="W155" s="149">
        <f t="shared" si="27"/>
        <v>0</v>
      </c>
      <c r="X155" s="149">
        <v>0</v>
      </c>
      <c r="Y155" s="149">
        <f t="shared" si="28"/>
        <v>0</v>
      </c>
      <c r="Z155" s="149">
        <v>0</v>
      </c>
      <c r="AA155" s="150">
        <f t="shared" si="29"/>
        <v>0</v>
      </c>
      <c r="AC155" s="175">
        <v>0</v>
      </c>
      <c r="AD155" s="176">
        <f t="shared" si="30"/>
        <v>0</v>
      </c>
      <c r="AE155" s="187">
        <v>0</v>
      </c>
      <c r="AF155" s="185">
        <f t="shared" si="31"/>
        <v>0</v>
      </c>
      <c r="AG155" s="175">
        <v>5</v>
      </c>
      <c r="AH155" s="176">
        <f t="shared" si="32"/>
        <v>0</v>
      </c>
      <c r="AI155" s="187">
        <v>0</v>
      </c>
      <c r="AJ155" s="185">
        <f t="shared" si="33"/>
        <v>0</v>
      </c>
      <c r="AK155" s="175">
        <v>0</v>
      </c>
      <c r="AL155" s="176">
        <f t="shared" si="34"/>
        <v>0</v>
      </c>
      <c r="AM155" s="175">
        <v>0</v>
      </c>
      <c r="AN155" s="176">
        <f t="shared" si="35"/>
        <v>0</v>
      </c>
      <c r="AR155" s="18" t="s">
        <v>143</v>
      </c>
      <c r="AT155" s="18" t="s">
        <v>137</v>
      </c>
      <c r="AU155" s="18" t="s">
        <v>82</v>
      </c>
      <c r="AY155" s="18" t="s">
        <v>131</v>
      </c>
      <c r="BE155" s="151">
        <f t="shared" si="36"/>
        <v>0</v>
      </c>
      <c r="BF155" s="151">
        <f t="shared" si="37"/>
        <v>0</v>
      </c>
      <c r="BG155" s="151">
        <f t="shared" si="38"/>
        <v>0</v>
      </c>
      <c r="BH155" s="151">
        <f t="shared" si="39"/>
        <v>0</v>
      </c>
      <c r="BI155" s="151">
        <f t="shared" si="40"/>
        <v>0</v>
      </c>
      <c r="BJ155" s="18" t="s">
        <v>82</v>
      </c>
      <c r="BK155" s="151">
        <f t="shared" si="41"/>
        <v>0</v>
      </c>
      <c r="BL155" s="18" t="s">
        <v>142</v>
      </c>
      <c r="BM155" s="18" t="s">
        <v>192</v>
      </c>
    </row>
    <row r="156" spans="2:65" s="1" customFormat="1" ht="22.5" customHeight="1">
      <c r="B156" s="142"/>
      <c r="C156" s="143">
        <v>29</v>
      </c>
      <c r="D156" s="143" t="s">
        <v>132</v>
      </c>
      <c r="E156" s="144" t="s">
        <v>193</v>
      </c>
      <c r="F156" s="240" t="s">
        <v>232</v>
      </c>
      <c r="G156" s="240"/>
      <c r="H156" s="240"/>
      <c r="I156" s="240"/>
      <c r="J156" s="145" t="s">
        <v>133</v>
      </c>
      <c r="K156" s="146">
        <v>4</v>
      </c>
      <c r="L156" s="241">
        <v>0</v>
      </c>
      <c r="M156" s="241"/>
      <c r="N156" s="241">
        <f t="shared" si="26"/>
        <v>0</v>
      </c>
      <c r="O156" s="241"/>
      <c r="P156" s="241"/>
      <c r="Q156" s="241"/>
      <c r="R156" s="147"/>
      <c r="T156" s="148" t="s">
        <v>5</v>
      </c>
      <c r="U156" s="42" t="s">
        <v>42</v>
      </c>
      <c r="V156" s="149">
        <v>0</v>
      </c>
      <c r="W156" s="149">
        <f t="shared" si="27"/>
        <v>0</v>
      </c>
      <c r="X156" s="149">
        <v>0</v>
      </c>
      <c r="Y156" s="149">
        <f t="shared" si="28"/>
        <v>0</v>
      </c>
      <c r="Z156" s="149">
        <v>0</v>
      </c>
      <c r="AA156" s="150">
        <f t="shared" si="29"/>
        <v>0</v>
      </c>
      <c r="AC156" s="175">
        <v>0</v>
      </c>
      <c r="AD156" s="176">
        <f t="shared" si="30"/>
        <v>0</v>
      </c>
      <c r="AE156" s="187">
        <v>0</v>
      </c>
      <c r="AF156" s="185">
        <f t="shared" si="31"/>
        <v>0</v>
      </c>
      <c r="AG156" s="175">
        <v>4</v>
      </c>
      <c r="AH156" s="176">
        <f t="shared" si="32"/>
        <v>0</v>
      </c>
      <c r="AI156" s="187">
        <v>0</v>
      </c>
      <c r="AJ156" s="185">
        <f t="shared" si="33"/>
        <v>0</v>
      </c>
      <c r="AK156" s="175">
        <v>0</v>
      </c>
      <c r="AL156" s="176">
        <f t="shared" si="34"/>
        <v>0</v>
      </c>
      <c r="AM156" s="175">
        <v>0</v>
      </c>
      <c r="AN156" s="176">
        <f t="shared" si="35"/>
        <v>0</v>
      </c>
      <c r="AR156" s="18" t="s">
        <v>142</v>
      </c>
      <c r="AT156" s="18" t="s">
        <v>132</v>
      </c>
      <c r="AU156" s="18" t="s">
        <v>82</v>
      </c>
      <c r="AY156" s="18" t="s">
        <v>131</v>
      </c>
      <c r="BE156" s="151">
        <f t="shared" si="36"/>
        <v>0</v>
      </c>
      <c r="BF156" s="151">
        <f t="shared" si="37"/>
        <v>0</v>
      </c>
      <c r="BG156" s="151">
        <f t="shared" si="38"/>
        <v>0</v>
      </c>
      <c r="BH156" s="151">
        <f t="shared" si="39"/>
        <v>0</v>
      </c>
      <c r="BI156" s="151">
        <f t="shared" si="40"/>
        <v>0</v>
      </c>
      <c r="BJ156" s="18" t="s">
        <v>82</v>
      </c>
      <c r="BK156" s="151">
        <f t="shared" si="41"/>
        <v>0</v>
      </c>
      <c r="BL156" s="18" t="s">
        <v>142</v>
      </c>
      <c r="BM156" s="18" t="s">
        <v>194</v>
      </c>
    </row>
    <row r="157" spans="2:65" s="1" customFormat="1" ht="22.5" customHeight="1">
      <c r="B157" s="142"/>
      <c r="C157" s="152">
        <v>30</v>
      </c>
      <c r="D157" s="152" t="s">
        <v>137</v>
      </c>
      <c r="E157" s="153" t="s">
        <v>195</v>
      </c>
      <c r="F157" s="252" t="s">
        <v>232</v>
      </c>
      <c r="G157" s="252"/>
      <c r="H157" s="252"/>
      <c r="I157" s="252"/>
      <c r="J157" s="154" t="s">
        <v>133</v>
      </c>
      <c r="K157" s="155">
        <v>4</v>
      </c>
      <c r="L157" s="253">
        <v>0</v>
      </c>
      <c r="M157" s="253"/>
      <c r="N157" s="253">
        <f t="shared" si="26"/>
        <v>0</v>
      </c>
      <c r="O157" s="241"/>
      <c r="P157" s="241"/>
      <c r="Q157" s="241"/>
      <c r="R157" s="147"/>
      <c r="T157" s="148" t="s">
        <v>5</v>
      </c>
      <c r="U157" s="42" t="s">
        <v>42</v>
      </c>
      <c r="V157" s="149">
        <v>0</v>
      </c>
      <c r="W157" s="149">
        <f t="shared" si="27"/>
        <v>0</v>
      </c>
      <c r="X157" s="149">
        <v>0</v>
      </c>
      <c r="Y157" s="149">
        <f t="shared" si="28"/>
        <v>0</v>
      </c>
      <c r="Z157" s="149">
        <v>0</v>
      </c>
      <c r="AA157" s="150">
        <f t="shared" si="29"/>
        <v>0</v>
      </c>
      <c r="AC157" s="180">
        <v>0</v>
      </c>
      <c r="AD157" s="181">
        <f t="shared" si="30"/>
        <v>0</v>
      </c>
      <c r="AE157" s="182">
        <v>0</v>
      </c>
      <c r="AF157" s="186">
        <f t="shared" si="31"/>
        <v>0</v>
      </c>
      <c r="AG157" s="180">
        <v>4</v>
      </c>
      <c r="AH157" s="181">
        <f t="shared" si="32"/>
        <v>0</v>
      </c>
      <c r="AI157" s="182">
        <v>0</v>
      </c>
      <c r="AJ157" s="186">
        <f t="shared" si="33"/>
        <v>0</v>
      </c>
      <c r="AK157" s="180">
        <v>0</v>
      </c>
      <c r="AL157" s="181">
        <f t="shared" si="34"/>
        <v>0</v>
      </c>
      <c r="AM157" s="180">
        <v>0</v>
      </c>
      <c r="AN157" s="181">
        <f t="shared" si="35"/>
        <v>0</v>
      </c>
      <c r="AR157" s="18" t="s">
        <v>143</v>
      </c>
      <c r="AT157" s="18" t="s">
        <v>137</v>
      </c>
      <c r="AU157" s="18" t="s">
        <v>82</v>
      </c>
      <c r="AY157" s="18" t="s">
        <v>131</v>
      </c>
      <c r="BE157" s="151">
        <f t="shared" si="36"/>
        <v>0</v>
      </c>
      <c r="BF157" s="151">
        <f t="shared" si="37"/>
        <v>0</v>
      </c>
      <c r="BG157" s="151">
        <f t="shared" si="38"/>
        <v>0</v>
      </c>
      <c r="BH157" s="151">
        <f t="shared" si="39"/>
        <v>0</v>
      </c>
      <c r="BI157" s="151">
        <f t="shared" si="40"/>
        <v>0</v>
      </c>
      <c r="BJ157" s="18" t="s">
        <v>82</v>
      </c>
      <c r="BK157" s="151">
        <f t="shared" si="41"/>
        <v>0</v>
      </c>
      <c r="BL157" s="18" t="s">
        <v>142</v>
      </c>
      <c r="BM157" s="18" t="s">
        <v>196</v>
      </c>
    </row>
    <row r="158" spans="2:63" s="10" customFormat="1" ht="37.35" customHeight="1">
      <c r="B158" s="131"/>
      <c r="C158" s="132"/>
      <c r="D158" s="133" t="s">
        <v>114</v>
      </c>
      <c r="E158" s="133"/>
      <c r="F158" s="133"/>
      <c r="G158" s="133"/>
      <c r="H158" s="133"/>
      <c r="I158" s="133"/>
      <c r="J158" s="133"/>
      <c r="K158" s="133"/>
      <c r="L158" s="133"/>
      <c r="M158" s="133"/>
      <c r="N158" s="250">
        <f>BK158</f>
        <v>0</v>
      </c>
      <c r="O158" s="251"/>
      <c r="P158" s="251"/>
      <c r="Q158" s="251"/>
      <c r="R158" s="134"/>
      <c r="T158" s="135"/>
      <c r="U158" s="132"/>
      <c r="V158" s="132"/>
      <c r="W158" s="136">
        <f>W159</f>
        <v>0</v>
      </c>
      <c r="X158" s="132"/>
      <c r="Y158" s="136">
        <f>Y159</f>
        <v>0</v>
      </c>
      <c r="Z158" s="132"/>
      <c r="AA158" s="137">
        <f>AA159</f>
        <v>0</v>
      </c>
      <c r="AC158" s="169"/>
      <c r="AD158" s="170"/>
      <c r="AG158" s="169"/>
      <c r="AH158" s="170"/>
      <c r="AK158" s="169"/>
      <c r="AL158" s="170"/>
      <c r="AM158" s="169"/>
      <c r="AN158" s="170"/>
      <c r="AR158" s="138" t="s">
        <v>136</v>
      </c>
      <c r="AT158" s="139" t="s">
        <v>74</v>
      </c>
      <c r="AU158" s="139" t="s">
        <v>75</v>
      </c>
      <c r="AY158" s="138" t="s">
        <v>131</v>
      </c>
      <c r="BK158" s="140">
        <f>BK159</f>
        <v>0</v>
      </c>
    </row>
    <row r="159" spans="2:63" s="10" customFormat="1" ht="19.9" customHeight="1">
      <c r="B159" s="131"/>
      <c r="C159" s="132"/>
      <c r="D159" s="141" t="s">
        <v>115</v>
      </c>
      <c r="E159" s="141"/>
      <c r="F159" s="141"/>
      <c r="G159" s="141"/>
      <c r="H159" s="141"/>
      <c r="I159" s="141"/>
      <c r="J159" s="141"/>
      <c r="K159" s="141"/>
      <c r="L159" s="141"/>
      <c r="M159" s="141"/>
      <c r="N159" s="246">
        <f>AD159+AF159+AH159+AJ159+AL159+AN159</f>
        <v>0</v>
      </c>
      <c r="O159" s="247"/>
      <c r="P159" s="247"/>
      <c r="Q159" s="247"/>
      <c r="R159" s="134"/>
      <c r="T159" s="135"/>
      <c r="U159" s="132"/>
      <c r="V159" s="132"/>
      <c r="W159" s="136">
        <f>SUM(W160:W161)</f>
        <v>0</v>
      </c>
      <c r="X159" s="132"/>
      <c r="Y159" s="136">
        <f>SUM(Y160:Y161)</f>
        <v>0</v>
      </c>
      <c r="Z159" s="132"/>
      <c r="AA159" s="137">
        <f>SUM(AA160:AA161)</f>
        <v>0</v>
      </c>
      <c r="AC159" s="169"/>
      <c r="AD159" s="183">
        <f>AD160+AD161</f>
        <v>0</v>
      </c>
      <c r="AF159" s="183">
        <f>AF160+AF161</f>
        <v>0</v>
      </c>
      <c r="AG159" s="169"/>
      <c r="AH159" s="183">
        <f>AH160+AH161</f>
        <v>0</v>
      </c>
      <c r="AJ159" s="183">
        <f>AJ160+AJ161</f>
        <v>0</v>
      </c>
      <c r="AK159" s="169"/>
      <c r="AL159" s="183">
        <f>AL160+AL161</f>
        <v>0</v>
      </c>
      <c r="AM159" s="169"/>
      <c r="AN159" s="183">
        <f>AN160+AN161</f>
        <v>0</v>
      </c>
      <c r="AR159" s="138" t="s">
        <v>136</v>
      </c>
      <c r="AT159" s="139" t="s">
        <v>74</v>
      </c>
      <c r="AU159" s="139" t="s">
        <v>11</v>
      </c>
      <c r="AY159" s="138" t="s">
        <v>131</v>
      </c>
      <c r="BK159" s="140">
        <f>SUM(BK160:BK161)</f>
        <v>0</v>
      </c>
    </row>
    <row r="160" spans="2:65" s="1" customFormat="1" ht="22.5" customHeight="1">
      <c r="B160" s="142"/>
      <c r="C160" s="143">
        <v>31</v>
      </c>
      <c r="D160" s="143" t="s">
        <v>132</v>
      </c>
      <c r="E160" s="144" t="s">
        <v>197</v>
      </c>
      <c r="F160" s="240" t="s">
        <v>198</v>
      </c>
      <c r="G160" s="240"/>
      <c r="H160" s="240"/>
      <c r="I160" s="240"/>
      <c r="J160" s="145" t="s">
        <v>145</v>
      </c>
      <c r="K160" s="146">
        <f>AC160+AE160+AG160+AI160+AK160+AM160</f>
        <v>42</v>
      </c>
      <c r="L160" s="241">
        <v>0</v>
      </c>
      <c r="M160" s="241"/>
      <c r="N160" s="241">
        <f>AD160+AF160+AH160+AJ160+AL160+AN160</f>
        <v>0</v>
      </c>
      <c r="O160" s="241"/>
      <c r="P160" s="241"/>
      <c r="Q160" s="241"/>
      <c r="R160" s="147"/>
      <c r="T160" s="148" t="s">
        <v>5</v>
      </c>
      <c r="U160" s="42" t="s">
        <v>42</v>
      </c>
      <c r="V160" s="149">
        <v>0</v>
      </c>
      <c r="W160" s="149">
        <f>V160*K160</f>
        <v>0</v>
      </c>
      <c r="X160" s="149">
        <v>0</v>
      </c>
      <c r="Y160" s="149">
        <f>X160*K160</f>
        <v>0</v>
      </c>
      <c r="Z160" s="149">
        <v>0</v>
      </c>
      <c r="AA160" s="150">
        <f>Z160*K160</f>
        <v>0</v>
      </c>
      <c r="AC160" s="177">
        <v>2</v>
      </c>
      <c r="AD160" s="178">
        <f>AC160*L160</f>
        <v>0</v>
      </c>
      <c r="AE160" s="177">
        <v>10</v>
      </c>
      <c r="AF160" s="184">
        <f>AE160*L160</f>
        <v>0</v>
      </c>
      <c r="AG160" s="177">
        <v>14</v>
      </c>
      <c r="AH160" s="178">
        <f>AG160*L160</f>
        <v>0</v>
      </c>
      <c r="AI160" s="177">
        <v>2</v>
      </c>
      <c r="AJ160" s="184">
        <f>AI160*L160</f>
        <v>0</v>
      </c>
      <c r="AK160" s="177">
        <v>12</v>
      </c>
      <c r="AL160" s="178">
        <f>AK160*L160</f>
        <v>0</v>
      </c>
      <c r="AM160" s="177">
        <v>2</v>
      </c>
      <c r="AN160" s="178">
        <f>AM160*L160</f>
        <v>0</v>
      </c>
      <c r="AR160" s="18" t="s">
        <v>134</v>
      </c>
      <c r="AT160" s="18" t="s">
        <v>132</v>
      </c>
      <c r="AU160" s="18" t="s">
        <v>82</v>
      </c>
      <c r="AY160" s="18" t="s">
        <v>131</v>
      </c>
      <c r="BE160" s="151">
        <f>IF(U160="základní",N160,0)</f>
        <v>0</v>
      </c>
      <c r="BF160" s="151">
        <f>IF(U160="snížená",N160,0)</f>
        <v>0</v>
      </c>
      <c r="BG160" s="151">
        <f>IF(U160="zákl. přenesená",N160,0)</f>
        <v>0</v>
      </c>
      <c r="BH160" s="151">
        <f>IF(U160="sníž. přenesená",N160,0)</f>
        <v>0</v>
      </c>
      <c r="BI160" s="151">
        <f>IF(U160="nulová",N160,0)</f>
        <v>0</v>
      </c>
      <c r="BJ160" s="18" t="s">
        <v>82</v>
      </c>
      <c r="BK160" s="151">
        <f>ROUND(L160*K160,0)</f>
        <v>0</v>
      </c>
      <c r="BL160" s="18" t="s">
        <v>134</v>
      </c>
      <c r="BM160" s="18" t="s">
        <v>199</v>
      </c>
    </row>
    <row r="161" spans="2:65" s="1" customFormat="1" ht="22.5" customHeight="1">
      <c r="B161" s="142"/>
      <c r="C161" s="143">
        <v>32</v>
      </c>
      <c r="D161" s="143" t="s">
        <v>132</v>
      </c>
      <c r="E161" s="144" t="s">
        <v>200</v>
      </c>
      <c r="F161" s="240" t="s">
        <v>244</v>
      </c>
      <c r="G161" s="240"/>
      <c r="H161" s="240"/>
      <c r="I161" s="240"/>
      <c r="J161" s="145" t="s">
        <v>145</v>
      </c>
      <c r="K161" s="146">
        <f>AC161+AE161+AG161+AI161+AK161+AM161</f>
        <v>24</v>
      </c>
      <c r="L161" s="241">
        <v>0</v>
      </c>
      <c r="M161" s="241"/>
      <c r="N161" s="241">
        <f>AD161+AF161+AH161+AJ161+AL161+AN161</f>
        <v>0</v>
      </c>
      <c r="O161" s="241"/>
      <c r="P161" s="241"/>
      <c r="Q161" s="241"/>
      <c r="R161" s="147"/>
      <c r="T161" s="148" t="s">
        <v>5</v>
      </c>
      <c r="U161" s="156" t="s">
        <v>42</v>
      </c>
      <c r="V161" s="157">
        <v>0</v>
      </c>
      <c r="W161" s="157">
        <f>V161*K161</f>
        <v>0</v>
      </c>
      <c r="X161" s="157">
        <v>0</v>
      </c>
      <c r="Y161" s="157">
        <f>X161*K161</f>
        <v>0</v>
      </c>
      <c r="Z161" s="157">
        <v>0</v>
      </c>
      <c r="AA161" s="158">
        <f>Z161*K161</f>
        <v>0</v>
      </c>
      <c r="AC161" s="180">
        <v>3</v>
      </c>
      <c r="AD161" s="181">
        <f>AC161*L161</f>
        <v>0</v>
      </c>
      <c r="AE161" s="180">
        <v>5</v>
      </c>
      <c r="AF161" s="186">
        <f>AE161*L161</f>
        <v>0</v>
      </c>
      <c r="AG161" s="180">
        <v>6</v>
      </c>
      <c r="AH161" s="181">
        <f>AG161*L161</f>
        <v>0</v>
      </c>
      <c r="AI161" s="180">
        <v>3</v>
      </c>
      <c r="AJ161" s="186">
        <f>AI161*L161</f>
        <v>0</v>
      </c>
      <c r="AK161" s="180">
        <v>4</v>
      </c>
      <c r="AL161" s="181">
        <f>AK161*L161</f>
        <v>0</v>
      </c>
      <c r="AM161" s="180">
        <v>3</v>
      </c>
      <c r="AN161" s="181">
        <f>AM161*L161</f>
        <v>0</v>
      </c>
      <c r="AR161" s="18" t="s">
        <v>134</v>
      </c>
      <c r="AT161" s="18" t="s">
        <v>132</v>
      </c>
      <c r="AU161" s="18" t="s">
        <v>82</v>
      </c>
      <c r="AY161" s="18" t="s">
        <v>131</v>
      </c>
      <c r="BE161" s="151">
        <f>IF(U161="základní",N161,0)</f>
        <v>0</v>
      </c>
      <c r="BF161" s="151">
        <f>IF(U161="snížená",N161,0)</f>
        <v>0</v>
      </c>
      <c r="BG161" s="151">
        <f>IF(U161="zákl. přenesená",N161,0)</f>
        <v>0</v>
      </c>
      <c r="BH161" s="151">
        <f>IF(U161="sníž. přenesená",N161,0)</f>
        <v>0</v>
      </c>
      <c r="BI161" s="151">
        <f>IF(U161="nulová",N161,0)</f>
        <v>0</v>
      </c>
      <c r="BJ161" s="18" t="s">
        <v>82</v>
      </c>
      <c r="BK161" s="151">
        <f>ROUND(L161*K161,0)</f>
        <v>0</v>
      </c>
      <c r="BL161" s="18" t="s">
        <v>134</v>
      </c>
      <c r="BM161" s="18" t="s">
        <v>201</v>
      </c>
    </row>
    <row r="162" spans="2:40" s="1" customFormat="1" ht="6.95" customHeight="1">
      <c r="B162" s="57"/>
      <c r="C162" s="58"/>
      <c r="D162" s="58"/>
      <c r="E162" s="58"/>
      <c r="F162" s="58"/>
      <c r="G162" s="58"/>
      <c r="H162" s="58"/>
      <c r="I162" s="58"/>
      <c r="J162" s="58"/>
      <c r="K162" s="58"/>
      <c r="L162" s="58"/>
      <c r="M162" s="58"/>
      <c r="N162" s="58"/>
      <c r="O162" s="58"/>
      <c r="P162" s="58"/>
      <c r="Q162" s="58"/>
      <c r="R162" s="59"/>
      <c r="AC162" s="164"/>
      <c r="AD162" s="165"/>
      <c r="AG162" s="164"/>
      <c r="AH162" s="165"/>
      <c r="AK162" s="164"/>
      <c r="AL162" s="165"/>
      <c r="AM162" s="164"/>
      <c r="AN162" s="165"/>
    </row>
  </sheetData>
  <mergeCells count="168">
    <mergeCell ref="C2:Q2"/>
    <mergeCell ref="C4:Q4"/>
    <mergeCell ref="F6:P6"/>
    <mergeCell ref="F7:P7"/>
    <mergeCell ref="F8:P8"/>
    <mergeCell ref="O10:P10"/>
    <mergeCell ref="O12:P12"/>
    <mergeCell ref="O13:P13"/>
    <mergeCell ref="O15:P15"/>
    <mergeCell ref="O16:P16"/>
    <mergeCell ref="O18:P18"/>
    <mergeCell ref="O19:P19"/>
    <mergeCell ref="O21:P21"/>
    <mergeCell ref="O22:P22"/>
    <mergeCell ref="E25:L25"/>
    <mergeCell ref="M28:P28"/>
    <mergeCell ref="M29:P29"/>
    <mergeCell ref="M31:P31"/>
    <mergeCell ref="H33:J33"/>
    <mergeCell ref="M33:P33"/>
    <mergeCell ref="H34:J34"/>
    <mergeCell ref="M34:P34"/>
    <mergeCell ref="H35:J35"/>
    <mergeCell ref="M35:P35"/>
    <mergeCell ref="H36:J36"/>
    <mergeCell ref="M36:P36"/>
    <mergeCell ref="H37:J37"/>
    <mergeCell ref="M37:P37"/>
    <mergeCell ref="L39:P39"/>
    <mergeCell ref="C76:Q76"/>
    <mergeCell ref="F78:P78"/>
    <mergeCell ref="F79:P79"/>
    <mergeCell ref="F80:P80"/>
    <mergeCell ref="M82:P82"/>
    <mergeCell ref="M84:Q84"/>
    <mergeCell ref="M85:Q85"/>
    <mergeCell ref="C87:G87"/>
    <mergeCell ref="N87:Q87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100:Q100"/>
    <mergeCell ref="L102:Q102"/>
    <mergeCell ref="C108:Q108"/>
    <mergeCell ref="F110:P110"/>
    <mergeCell ref="F111:P111"/>
    <mergeCell ref="F112:P112"/>
    <mergeCell ref="M114:P114"/>
    <mergeCell ref="M116:Q116"/>
    <mergeCell ref="M117:Q117"/>
    <mergeCell ref="F119:I119"/>
    <mergeCell ref="L119:M119"/>
    <mergeCell ref="N119:Q119"/>
    <mergeCell ref="F123:I123"/>
    <mergeCell ref="L123:M123"/>
    <mergeCell ref="N123:Q123"/>
    <mergeCell ref="F124:I124"/>
    <mergeCell ref="L124:M124"/>
    <mergeCell ref="N124:Q124"/>
    <mergeCell ref="F131:I131"/>
    <mergeCell ref="L131:M131"/>
    <mergeCell ref="N131:Q131"/>
    <mergeCell ref="F132:I132"/>
    <mergeCell ref="L132:M132"/>
    <mergeCell ref="N132:Q132"/>
    <mergeCell ref="F127:I127"/>
    <mergeCell ref="L127:M127"/>
    <mergeCell ref="N127:Q127"/>
    <mergeCell ref="F128:I128"/>
    <mergeCell ref="L128:M128"/>
    <mergeCell ref="N128:Q128"/>
    <mergeCell ref="F129:I129"/>
    <mergeCell ref="L129:M129"/>
    <mergeCell ref="N129:Q129"/>
    <mergeCell ref="F130:I130"/>
    <mergeCell ref="L130:M130"/>
    <mergeCell ref="N130:Q130"/>
    <mergeCell ref="F135:I135"/>
    <mergeCell ref="L135:M135"/>
    <mergeCell ref="N135:Q135"/>
    <mergeCell ref="F136:I136"/>
    <mergeCell ref="L136:M136"/>
    <mergeCell ref="N136:Q136"/>
    <mergeCell ref="F134:I134"/>
    <mergeCell ref="L134:M134"/>
    <mergeCell ref="N134:Q134"/>
    <mergeCell ref="F140:I140"/>
    <mergeCell ref="L140:M140"/>
    <mergeCell ref="N140:Q140"/>
    <mergeCell ref="F141:I141"/>
    <mergeCell ref="L141:M141"/>
    <mergeCell ref="N141:Q141"/>
    <mergeCell ref="F138:I138"/>
    <mergeCell ref="L138:M138"/>
    <mergeCell ref="N138:Q138"/>
    <mergeCell ref="F142:I142"/>
    <mergeCell ref="L142:M142"/>
    <mergeCell ref="N142:Q142"/>
    <mergeCell ref="F143:I143"/>
    <mergeCell ref="L143:M143"/>
    <mergeCell ref="N143:Q143"/>
    <mergeCell ref="F144:I144"/>
    <mergeCell ref="L144:M144"/>
    <mergeCell ref="N144:Q144"/>
    <mergeCell ref="F145:I145"/>
    <mergeCell ref="L145:M145"/>
    <mergeCell ref="N145:Q145"/>
    <mergeCell ref="F146:I146"/>
    <mergeCell ref="L146:M146"/>
    <mergeCell ref="N146:Q146"/>
    <mergeCell ref="F147:I147"/>
    <mergeCell ref="L147:M147"/>
    <mergeCell ref="N147:Q147"/>
    <mergeCell ref="F148:I148"/>
    <mergeCell ref="L148:M148"/>
    <mergeCell ref="N148:Q148"/>
    <mergeCell ref="F149:I149"/>
    <mergeCell ref="L149:M149"/>
    <mergeCell ref="N149:Q149"/>
    <mergeCell ref="F150:I150"/>
    <mergeCell ref="L150:M150"/>
    <mergeCell ref="N150:Q150"/>
    <mergeCell ref="F155:I155"/>
    <mergeCell ref="L155:M155"/>
    <mergeCell ref="N155:Q155"/>
    <mergeCell ref="F156:I156"/>
    <mergeCell ref="L156:M156"/>
    <mergeCell ref="N156:Q156"/>
    <mergeCell ref="F151:I151"/>
    <mergeCell ref="L151:M151"/>
    <mergeCell ref="N151:Q151"/>
    <mergeCell ref="F152:I152"/>
    <mergeCell ref="L152:M152"/>
    <mergeCell ref="N152:Q152"/>
    <mergeCell ref="F153:I153"/>
    <mergeCell ref="L153:M153"/>
    <mergeCell ref="N153:Q153"/>
    <mergeCell ref="H1:K1"/>
    <mergeCell ref="S2:AC2"/>
    <mergeCell ref="F160:I160"/>
    <mergeCell ref="L160:M160"/>
    <mergeCell ref="N160:Q160"/>
    <mergeCell ref="F161:I161"/>
    <mergeCell ref="L161:M161"/>
    <mergeCell ref="N161:Q161"/>
    <mergeCell ref="N120:Q120"/>
    <mergeCell ref="N121:Q121"/>
    <mergeCell ref="N122:Q122"/>
    <mergeCell ref="N125:Q125"/>
    <mergeCell ref="N126:Q126"/>
    <mergeCell ref="N133:Q133"/>
    <mergeCell ref="N137:Q137"/>
    <mergeCell ref="N139:Q139"/>
    <mergeCell ref="N158:Q158"/>
    <mergeCell ref="N159:Q159"/>
    <mergeCell ref="F157:I157"/>
    <mergeCell ref="L157:M157"/>
    <mergeCell ref="N157:Q157"/>
    <mergeCell ref="F154:I154"/>
    <mergeCell ref="L154:M154"/>
    <mergeCell ref="N154:Q154"/>
  </mergeCells>
  <hyperlinks>
    <hyperlink ref="F1:G1" location="C2" display="1) Krycí list rozpočtu"/>
    <hyperlink ref="H1:K1" location="C87" display="2) Rekapitulace rozpočtu"/>
    <hyperlink ref="L1" location="C119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Rousek</dc:creator>
  <cp:keywords/>
  <dc:description/>
  <cp:lastModifiedBy>O</cp:lastModifiedBy>
  <dcterms:created xsi:type="dcterms:W3CDTF">2017-03-23T06:47:07Z</dcterms:created>
  <dcterms:modified xsi:type="dcterms:W3CDTF">2017-06-15T22:23:14Z</dcterms:modified>
  <cp:category/>
  <cp:version/>
  <cp:contentType/>
  <cp:contentStatus/>
</cp:coreProperties>
</file>