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5" activeTab="2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<sst xmlns="http://schemas.openxmlformats.org/spreadsheetml/2006/main" count="1008" uniqueCount="429">
  <si>
    <t>KRYCÍ LIST ROZPOČTU</t>
  </si>
  <si>
    <t>Název stavby</t>
  </si>
  <si>
    <t>Obnova mostu po povodni ul. Havlíčkova, N. Bor</t>
  </si>
  <si>
    <t>JKSO</t>
  </si>
  <si>
    <t xml:space="preserve"> </t>
  </si>
  <si>
    <t>Kód stavby</t>
  </si>
  <si>
    <t>20130922</t>
  </si>
  <si>
    <t>Název objektu</t>
  </si>
  <si>
    <t>Most M-19, Nový Bor</t>
  </si>
  <si>
    <t>EČO</t>
  </si>
  <si>
    <t>Kód objektu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</si>
  <si>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</si>
  <si>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</si>
  <si>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</si>
  <si>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</si>
  <si>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</si>
  <si>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</si>
  <si>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</si>
  <si>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</si>
  <si>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</si>
  <si>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Zhotovitel</t>
  </si>
  <si>
    <t>Rozpočet číslo</t>
  </si>
  <si>
    <t>Zpracoval</t>
  </si>
  <si>
    <t>Dne</t>
  </si>
  <si>
    <t>23.09.2013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</si>
  <si>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</si>
  <si>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</si>
  <si>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</si>
  <si>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</si>
  <si>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</si>
  <si>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</si>
  <si>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</si>
  <si>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</si>
  <si>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</si>
  <si>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</si>
  <si>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</si>
  <si>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</si>
  <si>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</si>
  <si>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</si>
  <si>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</si>
  <si>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</si>
  <si>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</si>
  <si>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</si>
  <si>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</si>
  <si>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</si>
  <si>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</si>
  <si>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</si>
  <si>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</si>
  <si>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</si>
  <si>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</si>
  <si>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</si>
  <si>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</si>
  <si>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</si>
  <si>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</si>
  <si>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</si>
  <si>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</si>
  <si>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</si>
  <si>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</si>
  <si>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</si>
  <si>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</si>
  <si>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</si>
  <si>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</si>
  <si>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</si>
  <si>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</si>
  <si>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</si>
  <si>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</si>
  <si>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</si>
  <si>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</si>
  <si>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</si>
  <si>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</si>
  <si>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</si>
  <si>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</si>
  <si>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</si>
  <si>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</si>
  <si>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</si>
  <si>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</si>
  <si>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</si>
  <si>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</si>
  <si>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</si>
  <si>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</si>
  <si>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</si>
  <si>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</si>
  <si>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</si>
  <si>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</si>
  <si>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</si>
  <si>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</si>
  <si>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</si>
  <si>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</si>
  <si>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</si>
  <si>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</si>
  <si>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</si>
  <si>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</si>
  <si>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</si>
  <si>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</si>
  <si>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</si>
  <si>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</si>
  <si>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</si>
  <si>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</si>
  <si>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</si>
  <si>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</si>
  <si>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</si>
  <si>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</si>
  <si>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</si>
  <si>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</si>
  <si>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</si>
  <si>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1</t>
  </si>
  <si>
    <t>Zemní práce</t>
  </si>
  <si>
    <t>K</t>
  </si>
  <si>
    <t>221</t>
  </si>
  <si>
    <t>113107126</t>
  </si>
  <si>
    <t>Odstranění podkladu pl do 50 m2 z kameniva drceného se štětem tl 450 mm</t>
  </si>
  <si>
    <t>m2</t>
  </si>
  <si>
    <t>2</t>
  </si>
  <si>
    <t>4,2*2*2</t>
  </si>
  <si>
    <t>-1</t>
  </si>
  <si>
    <t>113107142</t>
  </si>
  <si>
    <t>Odstranění podkladu pl do 50 m2 živičných tl 100 mm</t>
  </si>
  <si>
    <t>16,8+3,7*4,2</t>
  </si>
  <si>
    <t>3</t>
  </si>
  <si>
    <t>001</t>
  </si>
  <si>
    <t>115001106</t>
  </si>
  <si>
    <t>Převedení vody potrubím DN do 900</t>
  </si>
  <si>
    <t>m</t>
  </si>
  <si>
    <t>4</t>
  </si>
  <si>
    <t>115101201</t>
  </si>
  <si>
    <t>Čerpání vody na dopravní výšku do 10 m průměrný přítok do 500 l/min</t>
  </si>
  <si>
    <t>hod</t>
  </si>
  <si>
    <t>5</t>
  </si>
  <si>
    <t>115101301</t>
  </si>
  <si>
    <t>Pohotovost čerpací soupravy pro dopravní výšku do 10 m přítok do 500 l/min</t>
  </si>
  <si>
    <t>den</t>
  </si>
  <si>
    <t>6</t>
  </si>
  <si>
    <t>119001401</t>
  </si>
  <si>
    <t>Dočasné zajištění potrubí ocelového nebo litinového DN do 200</t>
  </si>
  <si>
    <t>7</t>
  </si>
  <si>
    <t>122201102</t>
  </si>
  <si>
    <t>Odkopávky a prokopávky nezapažené v hornině tř. 3 objem do 1000 m3</t>
  </si>
  <si>
    <t>m3</t>
  </si>
  <si>
    <t>9*2,2*1,2*2</t>
  </si>
  <si>
    <t>8</t>
  </si>
  <si>
    <t>122201109</t>
  </si>
  <si>
    <t>Příplatek za lepivost u odkopávek v hornině tř. 1 až 3</t>
  </si>
  <si>
    <t>9</t>
  </si>
  <si>
    <t>129203101</t>
  </si>
  <si>
    <t>Čištění otevřených koryt vodotečí š dna do 5 m hl do 2,5 m v hornině tř. 3</t>
  </si>
  <si>
    <t>2,5*0,3*12</t>
  </si>
  <si>
    <t>10</t>
  </si>
  <si>
    <t>132201201</t>
  </si>
  <si>
    <t>Hloubení rýh š do 2000 mm v hornině tř. 3 objemu do 100 m3</t>
  </si>
  <si>
    <t>0,8*8,5*0,8*2</t>
  </si>
  <si>
    <t>11</t>
  </si>
  <si>
    <t>161101102</t>
  </si>
  <si>
    <t>Svislé přemístění výkopku z horniny tř. 1 až 4 hl výkopu do 4 m</t>
  </si>
  <si>
    <t>(10,88+47,52)/2</t>
  </si>
  <si>
    <t>12</t>
  </si>
  <si>
    <t>162701105</t>
  </si>
  <si>
    <t>Vodorovné přemístění do 10000 m výkopku/sypaniny z horniny tř. 1 až 4</t>
  </si>
  <si>
    <t>53/2</t>
  </si>
  <si>
    <t>13</t>
  </si>
  <si>
    <t>162701109</t>
  </si>
  <si>
    <t>Příplatek k vodorovnému přemístění výkopku/sypaniny z horniny tř. 1 až 4 ZKD 1000 m přes 10000 m</t>
  </si>
  <si>
    <t>26,5</t>
  </si>
  <si>
    <t>14</t>
  </si>
  <si>
    <t>167101101</t>
  </si>
  <si>
    <t>Nakládání výkopku z hornin tř. 1 až 4 do 100 m3</t>
  </si>
  <si>
    <t>15</t>
  </si>
  <si>
    <t>171201211</t>
  </si>
  <si>
    <t>Poplatek za uložení odpadu ze sypaniny na skládce (skládkovné)</t>
  </si>
  <si>
    <t>t</t>
  </si>
  <si>
    <t>16</t>
  </si>
  <si>
    <t>175101201</t>
  </si>
  <si>
    <t>Obsypání objektů bez prohození sypaniny z hornin tř. 1 až 4 uloženým do 30 m od kraje objektu</t>
  </si>
  <si>
    <t>53</t>
  </si>
  <si>
    <t>17</t>
  </si>
  <si>
    <t>M</t>
  </si>
  <si>
    <t>MAT</t>
  </si>
  <si>
    <t>583373700</t>
  </si>
  <si>
    <t>štěrkopísek frakce 0-63 třída C</t>
  </si>
  <si>
    <t>53/2*1,8</t>
  </si>
  <si>
    <t>18</t>
  </si>
  <si>
    <t>232</t>
  </si>
  <si>
    <t>181006111</t>
  </si>
  <si>
    <t>Rozprostření zemin tl vrstvy do 0,1 m schopných zúrodnění v rovině a sklonu do 1:5</t>
  </si>
  <si>
    <t>19</t>
  </si>
  <si>
    <t>181951101</t>
  </si>
  <si>
    <t>Úprava pláně v hornině tř. 1 až 4 bez zhutnění</t>
  </si>
  <si>
    <t>Zakládání</t>
  </si>
  <si>
    <t>20</t>
  </si>
  <si>
    <t>211</t>
  </si>
  <si>
    <t>212341111</t>
  </si>
  <si>
    <t>Obetonování drenážních trub mezerovitým betonem</t>
  </si>
  <si>
    <t>8,5*2*0,5*0,4</t>
  </si>
  <si>
    <t>21</t>
  </si>
  <si>
    <t>212792211</t>
  </si>
  <si>
    <t>Odvodnění mostní opěry - drenážní flexibilní plastové potrubí DN 100</t>
  </si>
  <si>
    <t>8,5*2</t>
  </si>
  <si>
    <t>22</t>
  </si>
  <si>
    <t>273311123</t>
  </si>
  <si>
    <t>Základové desky z betonu prostého C 8/10</t>
  </si>
  <si>
    <t>1,35*8,2*2*0,1</t>
  </si>
  <si>
    <t>23</t>
  </si>
  <si>
    <t>274321115</t>
  </si>
  <si>
    <t>Základové pasy, prahy, věnce a ostruhy ze ŽB C 16/20</t>
  </si>
  <si>
    <t>0,3*0,5*3,6*2</t>
  </si>
  <si>
    <t>24</t>
  </si>
  <si>
    <t>274321117</t>
  </si>
  <si>
    <t>Základové pásy, prahy, věnce a ostruhy ze ŽB C 25/30</t>
  </si>
  <si>
    <t>1,2*0,8*8,2*2</t>
  </si>
  <si>
    <t>25</t>
  </si>
  <si>
    <t>274354111</t>
  </si>
  <si>
    <t>Bednění základových pásů - zřízení</t>
  </si>
  <si>
    <t>0,8*8,2*4+0,8*0,8*4</t>
  </si>
  <si>
    <t>0,5*3,6*4+0,3*0,5*4</t>
  </si>
  <si>
    <t>Součet</t>
  </si>
  <si>
    <t>26</t>
  </si>
  <si>
    <t>274354211</t>
  </si>
  <si>
    <t>Bednění základových pásů - odstranění</t>
  </si>
  <si>
    <t>27</t>
  </si>
  <si>
    <t>274361116</t>
  </si>
  <si>
    <t>Výztuž základových pásů, prahů, věnců a ostruh z betonářské oceli 10 505 - B500</t>
  </si>
  <si>
    <t>17*0,1</t>
  </si>
  <si>
    <t>Svislé a kompletní konstrukce</t>
  </si>
  <si>
    <t>28</t>
  </si>
  <si>
    <t>317171126</t>
  </si>
  <si>
    <t>Kotvení monolitického betonu římsy do mostovky kotvou do vývrtu</t>
  </si>
  <si>
    <t>kus</t>
  </si>
  <si>
    <t>29</t>
  </si>
  <si>
    <t>548792020</t>
  </si>
  <si>
    <t>kotva římsy do vývrtu</t>
  </si>
  <si>
    <t>30</t>
  </si>
  <si>
    <t>317321118</t>
  </si>
  <si>
    <t>Mostní římsy ze ŽB C 30/37</t>
  </si>
  <si>
    <t>0,45*0,1*5*2</t>
  </si>
  <si>
    <t>0,2*0,2*5*2</t>
  </si>
  <si>
    <t>31</t>
  </si>
  <si>
    <t>317353121</t>
  </si>
  <si>
    <t>Bednění mostních říms všech tvarů - zřízení</t>
  </si>
  <si>
    <t>0,75*5*2+0,45*0,4*4</t>
  </si>
  <si>
    <t>32</t>
  </si>
  <si>
    <t>317353221</t>
  </si>
  <si>
    <t>Bednění mostních říms všech tvarů - odstranění</t>
  </si>
  <si>
    <t>33</t>
  </si>
  <si>
    <t>317361116</t>
  </si>
  <si>
    <t>Výztuž mostních říms z betonářské oceli 10 505-B500</t>
  </si>
  <si>
    <t>0,18</t>
  </si>
  <si>
    <t>34</t>
  </si>
  <si>
    <t>321</t>
  </si>
  <si>
    <t>321222311</t>
  </si>
  <si>
    <t>Zdění obkladního zdiva vodních staveb kvádrového objem do 0,2 m3</t>
  </si>
  <si>
    <t>35</t>
  </si>
  <si>
    <t>583810750</t>
  </si>
  <si>
    <t>kámen lomový</t>
  </si>
  <si>
    <t>36</t>
  </si>
  <si>
    <t>334323118</t>
  </si>
  <si>
    <t>Mostní opěry a úložné prahy ze ŽB C 30/37</t>
  </si>
  <si>
    <t>1,83*0,6*4,2</t>
  </si>
  <si>
    <t>1,99*0,6*4,2</t>
  </si>
  <si>
    <t>37</t>
  </si>
  <si>
    <t>334351112</t>
  </si>
  <si>
    <t>Bednění systémové mostních opěr a úložných prahů z překližek pro ŽB - zřízení</t>
  </si>
  <si>
    <t>1,83*4,2*2+1,83*0,6*2</t>
  </si>
  <si>
    <t>1,99*4,2*2+1,99*0,6*2</t>
  </si>
  <si>
    <t>38</t>
  </si>
  <si>
    <t>334351211</t>
  </si>
  <si>
    <t>Bednění systémové mostních opěr a úložných prahů z překližek - odstranění</t>
  </si>
  <si>
    <t>39</t>
  </si>
  <si>
    <t>334361216</t>
  </si>
  <si>
    <t>Výztuž dříků opěr z betonářské oceli 10 505-B500</t>
  </si>
  <si>
    <t>9,6*0,1</t>
  </si>
  <si>
    <t>Vodorovné konstrukce</t>
  </si>
  <si>
    <t>40</t>
  </si>
  <si>
    <t>421321128</t>
  </si>
  <si>
    <t>Mostní nosné konstrukce deskové ze ŽB C 30/37</t>
  </si>
  <si>
    <t>4*3,6*0,3</t>
  </si>
  <si>
    <t>41</t>
  </si>
  <si>
    <t>421351111</t>
  </si>
  <si>
    <t>Bednění mostovky  - zřízení</t>
  </si>
  <si>
    <t>4,0*2,4</t>
  </si>
  <si>
    <t>42</t>
  </si>
  <si>
    <t>421351131</t>
  </si>
  <si>
    <t>Bednění boční stěny konstrukcí mostů výšky do 350 mm - zřízení</t>
  </si>
  <si>
    <t>(4*2+3,6*2)*0,3</t>
  </si>
  <si>
    <t>43</t>
  </si>
  <si>
    <t>421351211</t>
  </si>
  <si>
    <t>Bednění mostovky - odstranění</t>
  </si>
  <si>
    <t>44</t>
  </si>
  <si>
    <t>421351231</t>
  </si>
  <si>
    <t>Bednění stěny boční konstrukcí mostů výšky do 350 mm - odstranění</t>
  </si>
  <si>
    <t>45</t>
  </si>
  <si>
    <t>421361226</t>
  </si>
  <si>
    <t>Výztuž ŽB deskového mostu z betonářské oceli 10 505-B500</t>
  </si>
  <si>
    <t>1,0</t>
  </si>
  <si>
    <t>46</t>
  </si>
  <si>
    <t>428382111</t>
  </si>
  <si>
    <t>Osazení vrubového kloubu z prefa dílu</t>
  </si>
  <si>
    <t>47</t>
  </si>
  <si>
    <t>548790270</t>
  </si>
  <si>
    <t>kotva mechanická pro těžké kotvení (se šestihrannou hlavou) HSL - 3 M 24/60</t>
  </si>
  <si>
    <t>48</t>
  </si>
  <si>
    <t>312</t>
  </si>
  <si>
    <t>462511161</t>
  </si>
  <si>
    <t>Zához z lomového kamene tříděného hmotnost kamenů do 80 kg bez výplně</t>
  </si>
  <si>
    <t>2,4*12*0,2</t>
  </si>
  <si>
    <t>Komunikace</t>
  </si>
  <si>
    <t>49</t>
  </si>
  <si>
    <t>567931111</t>
  </si>
  <si>
    <t>Podklad z mezerovitého betonu MCB tl 200 mm</t>
  </si>
  <si>
    <t>2*4,2*2</t>
  </si>
  <si>
    <t>50</t>
  </si>
  <si>
    <t>573211111</t>
  </si>
  <si>
    <t>Postřik živičný spojovací z asfaltu v množství do 0,70 kg/m2</t>
  </si>
  <si>
    <t>51</t>
  </si>
  <si>
    <t>577135142</t>
  </si>
  <si>
    <t>Asfaltový beton vrstva ložní ACL 16 (ABH) tl 40 mm š přes 3 m z modifikovaného asfaltu</t>
  </si>
  <si>
    <t>52</t>
  </si>
  <si>
    <t>577144141</t>
  </si>
  <si>
    <t>Asfaltový beton vrstva obrusná ACO 11 (ABS) tř. I tl 50 mm š přes 3 m z modifikovaného asfaltu</t>
  </si>
  <si>
    <t>32,34</t>
  </si>
  <si>
    <t>Ostatní konstrukce a práce-bourání</t>
  </si>
  <si>
    <t>PK</t>
  </si>
  <si>
    <t>919000R1</t>
  </si>
  <si>
    <t>Zábrana - zřízení a odstranění</t>
  </si>
  <si>
    <t>soubor</t>
  </si>
  <si>
    <t>54</t>
  </si>
  <si>
    <t>919121223</t>
  </si>
  <si>
    <t>Těsnění spár zálivkou za studena pro komůrky š 15 mm hl 30 mm bez těsnicího profilu</t>
  </si>
  <si>
    <t>3,6*2+5*2</t>
  </si>
  <si>
    <t>55</t>
  </si>
  <si>
    <t>919735112</t>
  </si>
  <si>
    <t>Řezání stávajícího živičného krytu hl do 100 mm</t>
  </si>
  <si>
    <t>17,2+3,6*2</t>
  </si>
  <si>
    <t>56</t>
  </si>
  <si>
    <t>011</t>
  </si>
  <si>
    <t>953961213</t>
  </si>
  <si>
    <t>Kotvy chemickou patronou M 12 hl 110 mm do betonu, ŽB nebo kamene s vyvrtáním otvoru</t>
  </si>
  <si>
    <t>57</t>
  </si>
  <si>
    <t>953965121</t>
  </si>
  <si>
    <t>Kotevní šroub pro chemické kotvy M 12 dl 160 mm</t>
  </si>
  <si>
    <t>58</t>
  </si>
  <si>
    <t>961021112</t>
  </si>
  <si>
    <t>Bourání mostních základů z kamene</t>
  </si>
  <si>
    <t>8,5*0,6*0,8*2</t>
  </si>
  <si>
    <t>59</t>
  </si>
  <si>
    <t>961051111</t>
  </si>
  <si>
    <t>Bourání mostních základů z ŽB</t>
  </si>
  <si>
    <t>60</t>
  </si>
  <si>
    <t>962021112</t>
  </si>
  <si>
    <t>Bourání mostních zdí a pilířů z kamene</t>
  </si>
  <si>
    <t>3,6*0,8*0,5*2</t>
  </si>
  <si>
    <t>8*0,5*1,2*2</t>
  </si>
  <si>
    <t>61</t>
  </si>
  <si>
    <t>963051111</t>
  </si>
  <si>
    <t>Bourání mostní nosné konstrukce z ŽB</t>
  </si>
  <si>
    <t>99</t>
  </si>
  <si>
    <t>Přesun hmot</t>
  </si>
  <si>
    <t>62</t>
  </si>
  <si>
    <t>013</t>
  </si>
  <si>
    <t>997013501</t>
  </si>
  <si>
    <t>Odvoz suti na skládku a vybouraných hmot nebo meziskládku do 1 km se složením</t>
  </si>
  <si>
    <t>63</t>
  </si>
  <si>
    <t>997013509</t>
  </si>
  <si>
    <t>Příplatek k odvozu suti a vybouraných hmot na skládku ZKD 1 km přes 1 km</t>
  </si>
  <si>
    <t>64</t>
  </si>
  <si>
    <t>997013801</t>
  </si>
  <si>
    <t>Poplatek za uložení stavebního betonového odpadu na skládce (skládkovné)</t>
  </si>
  <si>
    <t>65</t>
  </si>
  <si>
    <t>998212111</t>
  </si>
  <si>
    <t>Přesun hmot pro mosty zděné, monolitické betonové nebo ocelové v do 20 m</t>
  </si>
  <si>
    <t>Práce a dodávky PSV</t>
  </si>
  <si>
    <t>711</t>
  </si>
  <si>
    <t>Izolace proti vodě, vlhkosti a plynům</t>
  </si>
  <si>
    <t>66</t>
  </si>
  <si>
    <t>711111001</t>
  </si>
  <si>
    <t>Provedení izolace proti zemní vlhkosti vodorovné za studena nátěrem penetračním</t>
  </si>
  <si>
    <t>67</t>
  </si>
  <si>
    <t>111631500</t>
  </si>
  <si>
    <t>lak asfaltový ALP/9 bal 9 kg</t>
  </si>
  <si>
    <t>68</t>
  </si>
  <si>
    <t>711131101</t>
  </si>
  <si>
    <t>Provedení izolace proti zemní vlhkosti pásy na sucho vodorovné AIP nebo tkaninou</t>
  </si>
  <si>
    <t>69</t>
  </si>
  <si>
    <t>685367500</t>
  </si>
  <si>
    <t>textilie IZOCHRAN SI 40/35 D tl 3,5 mm</t>
  </si>
  <si>
    <t>kg</t>
  </si>
  <si>
    <t>70</t>
  </si>
  <si>
    <t>711141559</t>
  </si>
  <si>
    <t>Provedení izolace proti zemní vlhkosti pásy přitavením vodorovné NAIP</t>
  </si>
  <si>
    <t>71</t>
  </si>
  <si>
    <t>628522540</t>
  </si>
  <si>
    <t>pás asfaltovaný modifikovaný SBS Elastodek 40 Special mineral</t>
  </si>
  <si>
    <t>767</t>
  </si>
  <si>
    <t>Konstrukce zámečnické</t>
  </si>
  <si>
    <t>72</t>
  </si>
  <si>
    <t>767995105</t>
  </si>
  <si>
    <t>Montáž atypických zámečnických konstrukcí hmotnosti do 100 kg</t>
  </si>
  <si>
    <t>73</t>
  </si>
  <si>
    <t>628R</t>
  </si>
  <si>
    <t>zábradlí pozink.</t>
  </si>
  <si>
    <t>74</t>
  </si>
  <si>
    <t>767996701</t>
  </si>
  <si>
    <t>Demontáž atypických zámečnických konstrukcí řezáním hmotnosti jednotlivých dílů do 50 kg</t>
  </si>
  <si>
    <t>000</t>
  </si>
  <si>
    <t>Nepojmenované práce</t>
  </si>
  <si>
    <t>Ostatní opatření</t>
  </si>
  <si>
    <t>75</t>
  </si>
  <si>
    <t>012303000</t>
  </si>
  <si>
    <t>Geodetické práce po výstavbě - zaměření</t>
  </si>
  <si>
    <t>Kč</t>
  </si>
  <si>
    <t>76</t>
  </si>
  <si>
    <t>013254000</t>
  </si>
  <si>
    <t>Dokumentace skutečného provedení stavby</t>
  </si>
  <si>
    <t>77</t>
  </si>
  <si>
    <t>034403000</t>
  </si>
  <si>
    <t>Dopravní značení na staveništi</t>
  </si>
  <si>
    <t>78</t>
  </si>
  <si>
    <t>041103000</t>
  </si>
  <si>
    <t>Autorský dozor projektanta</t>
  </si>
  <si>
    <t>79</t>
  </si>
  <si>
    <t>041203000</t>
  </si>
  <si>
    <t>Provizorní lávka pro pěší</t>
  </si>
  <si>
    <t>80</t>
  </si>
  <si>
    <t>041403000</t>
  </si>
  <si>
    <t>Koordinátor BOZP na staveništi</t>
  </si>
  <si>
    <t>81</t>
  </si>
  <si>
    <t>042002000</t>
  </si>
  <si>
    <t>Posudky - Hlavní mostní prohlídka + mostní list</t>
  </si>
  <si>
    <t>82</t>
  </si>
  <si>
    <t>042503000</t>
  </si>
  <si>
    <t>Plán BOZP a havarijní a povodňový na staveništi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</si>
</sst>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###;\-####"/>
    <numFmt numFmtId="166" formatCode="@"/>
    <numFmt numFmtId="167" formatCode="#,##0;\-#,##0"/>
    <numFmt numFmtId="168" formatCode="#,##0.00;\-#,##0.00"/>
    <numFmt numFmtId="169" formatCode="#,##0.0000;\-#,##0.0000"/>
    <numFmt numFmtId="170" formatCode="#,##0.000;\-#,##0.000"/>
    <numFmt numFmtId="171" formatCode="#,##0.00000;\-#,##0.00000"/>
    <numFmt numFmtId="172" formatCode="#,##0.0;\-#,##0.0"/>
  </numFmts>
  <fonts count="24">
    <font>
      <sz val="10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sz val="8"/>
      <color indexed="9"/>
      <name val="Arial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color indexed="63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 vertical="top" wrapText="1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6">
    <xf numFmtId="164" fontId="0" fillId="0" borderId="0" xfId="0" applyAlignment="1">
      <alignment vertical="top" wrapText="1"/>
    </xf>
    <xf numFmtId="164" fontId="0" fillId="0" borderId="0" xfId="0" applyAlignment="1" applyProtection="1">
      <alignment horizontal="left" vertical="top"/>
      <protection/>
    </xf>
    <xf numFmtId="164" fontId="0" fillId="0" borderId="1" xfId="0" applyFont="1" applyBorder="1" applyAlignment="1" applyProtection="1">
      <alignment horizontal="left"/>
      <protection/>
    </xf>
    <xf numFmtId="164" fontId="0" fillId="0" borderId="2" xfId="0" applyFont="1" applyBorder="1" applyAlignment="1" applyProtection="1">
      <alignment horizontal="left"/>
      <protection/>
    </xf>
    <xf numFmtId="164" fontId="0" fillId="0" borderId="3" xfId="0" applyFont="1" applyBorder="1" applyAlignment="1" applyProtection="1">
      <alignment horizontal="left"/>
      <protection/>
    </xf>
    <xf numFmtId="164" fontId="1" fillId="0" borderId="2" xfId="0" applyFont="1" applyBorder="1" applyAlignment="1" applyProtection="1">
      <alignment horizontal="left"/>
      <protection/>
    </xf>
    <xf numFmtId="164" fontId="0" fillId="0" borderId="4" xfId="0" applyFont="1" applyBorder="1" applyAlignment="1" applyProtection="1">
      <alignment horizontal="left"/>
      <protection/>
    </xf>
    <xf numFmtId="164" fontId="0" fillId="0" borderId="5" xfId="0" applyFont="1" applyBorder="1" applyAlignment="1" applyProtection="1">
      <alignment horizontal="left"/>
      <protection/>
    </xf>
    <xf numFmtId="164" fontId="0" fillId="0" borderId="6" xfId="0" applyFont="1" applyBorder="1" applyAlignment="1" applyProtection="1">
      <alignment horizontal="left"/>
      <protection/>
    </xf>
    <xf numFmtId="164" fontId="2" fillId="0" borderId="1" xfId="0" applyFont="1" applyBorder="1" applyAlignment="1" applyProtection="1">
      <alignment horizontal="left" vertical="center"/>
      <protection/>
    </xf>
    <xf numFmtId="164" fontId="2" fillId="0" borderId="2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left" vertical="center"/>
      <protection/>
    </xf>
    <xf numFmtId="164" fontId="2" fillId="0" borderId="7" xfId="0" applyFont="1" applyBorder="1" applyAlignment="1" applyProtection="1">
      <alignment horizontal="left" vertical="center"/>
      <protection/>
    </xf>
    <xf numFmtId="164" fontId="2" fillId="0" borderId="0" xfId="0" applyFont="1" applyAlignment="1" applyProtection="1">
      <alignment horizontal="left" vertical="center"/>
      <protection/>
    </xf>
    <xf numFmtId="164" fontId="3" fillId="0" borderId="8" xfId="0" applyFont="1" applyBorder="1" applyAlignment="1" applyProtection="1">
      <alignment horizontal="left" vertical="center" wrapText="1"/>
      <protection/>
    </xf>
    <xf numFmtId="164" fontId="3" fillId="0" borderId="9" xfId="0" applyFont="1" applyBorder="1" applyAlignment="1" applyProtection="1">
      <alignment horizontal="left" vertical="center"/>
      <protection/>
    </xf>
    <xf numFmtId="165" fontId="3" fillId="0" borderId="10" xfId="0" applyNumberFormat="1" applyFont="1" applyBorder="1" applyAlignment="1" applyProtection="1">
      <alignment horizontal="right" vertical="center"/>
      <protection/>
    </xf>
    <xf numFmtId="164" fontId="2" fillId="0" borderId="11" xfId="0" applyFont="1" applyBorder="1" applyAlignment="1" applyProtection="1">
      <alignment horizontal="left" vertical="center"/>
      <protection/>
    </xf>
    <xf numFmtId="164" fontId="2" fillId="0" borderId="12" xfId="0" applyFont="1" applyBorder="1" applyAlignment="1" applyProtection="1">
      <alignment horizontal="left" vertical="center"/>
      <protection/>
    </xf>
    <xf numFmtId="164" fontId="3" fillId="0" borderId="13" xfId="0" applyFont="1" applyBorder="1" applyAlignment="1" applyProtection="1">
      <alignment horizontal="left" vertical="center" wrapText="1"/>
      <protection/>
    </xf>
    <xf numFmtId="164" fontId="2" fillId="0" borderId="14" xfId="0" applyFont="1" applyBorder="1" applyAlignment="1" applyProtection="1">
      <alignment horizontal="left" vertical="center"/>
      <protection/>
    </xf>
    <xf numFmtId="165" fontId="3" fillId="0" borderId="13" xfId="0" applyNumberFormat="1" applyFont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right" vertical="center"/>
      <protection/>
    </xf>
    <xf numFmtId="164" fontId="3" fillId="0" borderId="15" xfId="0" applyFont="1" applyBorder="1" applyAlignment="1" applyProtection="1">
      <alignment horizontal="left" vertical="center" wrapText="1"/>
      <protection/>
    </xf>
    <xf numFmtId="164" fontId="3" fillId="0" borderId="13" xfId="0" applyFont="1" applyBorder="1" applyAlignment="1" applyProtection="1">
      <alignment horizontal="left" vertical="center"/>
      <protection/>
    </xf>
    <xf numFmtId="164" fontId="3" fillId="0" borderId="16" xfId="0" applyFont="1" applyBorder="1" applyAlignment="1" applyProtection="1">
      <alignment horizontal="left" vertical="top" wrapText="1"/>
      <protection/>
    </xf>
    <xf numFmtId="164" fontId="3" fillId="0" borderId="16" xfId="0" applyFont="1" applyBorder="1" applyAlignment="1" applyProtection="1">
      <alignment horizontal="left" vertical="center" wrapText="1"/>
      <protection/>
    </xf>
    <xf numFmtId="164" fontId="3" fillId="0" borderId="0" xfId="0" applyFont="1" applyAlignment="1" applyProtection="1">
      <alignment horizontal="left" vertical="top" wrapText="1"/>
      <protection/>
    </xf>
    <xf numFmtId="164" fontId="3" fillId="0" borderId="0" xfId="0" applyFont="1" applyAlignment="1" applyProtection="1">
      <alignment horizontal="left" vertical="top"/>
      <protection/>
    </xf>
    <xf numFmtId="164" fontId="2" fillId="0" borderId="10" xfId="0" applyFont="1" applyBorder="1" applyAlignment="1" applyProtection="1">
      <alignment horizontal="left" vertical="center"/>
      <protection/>
    </xf>
    <xf numFmtId="164" fontId="3" fillId="0" borderId="17" xfId="0" applyFont="1" applyBorder="1" applyAlignment="1" applyProtection="1">
      <alignment horizontal="left" vertical="center"/>
      <protection/>
    </xf>
    <xf numFmtId="164" fontId="3" fillId="0" borderId="18" xfId="0" applyFont="1" applyBorder="1" applyAlignment="1" applyProtection="1">
      <alignment horizontal="left" vertical="center"/>
      <protection/>
    </xf>
    <xf numFmtId="165" fontId="3" fillId="0" borderId="19" xfId="0" applyNumberFormat="1" applyFont="1" applyBorder="1" applyAlignment="1" applyProtection="1">
      <alignment horizontal="right" vertical="center"/>
      <protection/>
    </xf>
    <xf numFmtId="164" fontId="2" fillId="0" borderId="20" xfId="0" applyFont="1" applyBorder="1" applyAlignment="1" applyProtection="1">
      <alignment horizontal="left" vertical="center"/>
      <protection/>
    </xf>
    <xf numFmtId="164" fontId="3" fillId="0" borderId="21" xfId="0" applyFont="1" applyBorder="1" applyAlignment="1" applyProtection="1">
      <alignment horizontal="left" vertical="center"/>
      <protection/>
    </xf>
    <xf numFmtId="164" fontId="2" fillId="0" borderId="22" xfId="0" applyFont="1" applyBorder="1" applyAlignment="1" applyProtection="1">
      <alignment horizontal="left" vertical="center"/>
      <protection/>
    </xf>
    <xf numFmtId="164" fontId="2" fillId="0" borderId="23" xfId="0" applyFont="1" applyBorder="1" applyAlignment="1" applyProtection="1">
      <alignment horizontal="left" vertical="center"/>
      <protection/>
    </xf>
    <xf numFmtId="164" fontId="3" fillId="0" borderId="0" xfId="0" applyFont="1" applyAlignment="1" applyProtection="1">
      <alignment horizontal="left" vertical="center"/>
      <protection/>
    </xf>
    <xf numFmtId="164" fontId="4" fillId="0" borderId="0" xfId="0" applyFont="1" applyAlignment="1" applyProtection="1">
      <alignment horizontal="left" vertical="center"/>
      <protection/>
    </xf>
    <xf numFmtId="164" fontId="2" fillId="0" borderId="19" xfId="0" applyFont="1" applyBorder="1" applyAlignment="1" applyProtection="1">
      <alignment horizontal="left" vertical="center"/>
      <protection/>
    </xf>
    <xf numFmtId="165" fontId="3" fillId="0" borderId="20" xfId="0" applyNumberFormat="1" applyFont="1" applyBorder="1" applyAlignment="1" applyProtection="1">
      <alignment horizontal="right" vertical="center"/>
      <protection/>
    </xf>
    <xf numFmtId="166" fontId="3" fillId="0" borderId="17" xfId="0" applyNumberFormat="1" applyFont="1" applyBorder="1" applyAlignment="1" applyProtection="1">
      <alignment horizontal="left" vertical="center"/>
      <protection/>
    </xf>
    <xf numFmtId="164" fontId="5" fillId="0" borderId="0" xfId="0" applyFont="1" applyAlignment="1" applyProtection="1">
      <alignment horizontal="left" vertical="center"/>
      <protection/>
    </xf>
    <xf numFmtId="164" fontId="2" fillId="0" borderId="4" xfId="0" applyFont="1" applyBorder="1" applyAlignment="1" applyProtection="1">
      <alignment horizontal="left" vertical="center"/>
      <protection/>
    </xf>
    <xf numFmtId="164" fontId="2" fillId="0" borderId="5" xfId="0" applyFont="1" applyBorder="1" applyAlignment="1" applyProtection="1">
      <alignment horizontal="left" vertical="center"/>
      <protection/>
    </xf>
    <xf numFmtId="164" fontId="2" fillId="0" borderId="6" xfId="0" applyFont="1" applyBorder="1" applyAlignment="1" applyProtection="1">
      <alignment horizontal="left" vertical="center"/>
      <protection/>
    </xf>
    <xf numFmtId="164" fontId="2" fillId="0" borderId="24" xfId="0" applyFont="1" applyBorder="1" applyAlignment="1" applyProtection="1">
      <alignment horizontal="left" vertical="center"/>
      <protection/>
    </xf>
    <xf numFmtId="164" fontId="2" fillId="0" borderId="25" xfId="0" applyFont="1" applyBorder="1" applyAlignment="1" applyProtection="1">
      <alignment horizontal="left" vertical="center"/>
      <protection/>
    </xf>
    <xf numFmtId="164" fontId="6" fillId="0" borderId="25" xfId="0" applyFont="1" applyBorder="1" applyAlignment="1" applyProtection="1">
      <alignment horizontal="left" vertical="center"/>
      <protection/>
    </xf>
    <xf numFmtId="164" fontId="2" fillId="0" borderId="26" xfId="0" applyFont="1" applyBorder="1" applyAlignment="1" applyProtection="1">
      <alignment horizontal="left" vertical="center"/>
      <protection/>
    </xf>
    <xf numFmtId="164" fontId="2" fillId="0" borderId="27" xfId="0" applyFont="1" applyBorder="1" applyAlignment="1" applyProtection="1">
      <alignment horizontal="left" vertical="center"/>
      <protection/>
    </xf>
    <xf numFmtId="164" fontId="2" fillId="0" borderId="28" xfId="0" applyFont="1" applyBorder="1" applyAlignment="1" applyProtection="1">
      <alignment horizontal="left" vertical="center"/>
      <protection/>
    </xf>
    <xf numFmtId="164" fontId="2" fillId="0" borderId="29" xfId="0" applyFont="1" applyBorder="1" applyAlignment="1" applyProtection="1">
      <alignment horizontal="left" vertical="center"/>
      <protection/>
    </xf>
    <xf numFmtId="164" fontId="2" fillId="0" borderId="30" xfId="0" applyFont="1" applyBorder="1" applyAlignment="1" applyProtection="1">
      <alignment horizontal="left" vertical="center"/>
      <protection/>
    </xf>
    <xf numFmtId="164" fontId="2" fillId="0" borderId="31" xfId="0" applyFont="1" applyBorder="1" applyAlignment="1" applyProtection="1">
      <alignment horizontal="left" vertical="center"/>
      <protection/>
    </xf>
    <xf numFmtId="167" fontId="0" fillId="0" borderId="32" xfId="0" applyNumberFormat="1" applyFont="1" applyBorder="1" applyAlignment="1" applyProtection="1">
      <alignment horizontal="right" vertical="center"/>
      <protection/>
    </xf>
    <xf numFmtId="167" fontId="0" fillId="0" borderId="33" xfId="0" applyNumberFormat="1" applyFont="1" applyBorder="1" applyAlignment="1" applyProtection="1">
      <alignment horizontal="right" vertical="center"/>
      <protection/>
    </xf>
    <xf numFmtId="167" fontId="7" fillId="0" borderId="34" xfId="0" applyNumberFormat="1" applyFont="1" applyBorder="1" applyAlignment="1" applyProtection="1">
      <alignment horizontal="right" vertical="center"/>
      <protection/>
    </xf>
    <xf numFmtId="168" fontId="7" fillId="0" borderId="35" xfId="0" applyNumberFormat="1" applyFont="1" applyBorder="1" applyAlignment="1" applyProtection="1">
      <alignment horizontal="right" vertical="center"/>
      <protection/>
    </xf>
    <xf numFmtId="167" fontId="0" fillId="0" borderId="34" xfId="0" applyNumberFormat="1" applyFont="1" applyBorder="1" applyAlignment="1" applyProtection="1">
      <alignment horizontal="right" vertical="center"/>
      <protection/>
    </xf>
    <xf numFmtId="167" fontId="0" fillId="0" borderId="35" xfId="0" applyNumberFormat="1" applyFont="1" applyBorder="1" applyAlignment="1" applyProtection="1">
      <alignment horizontal="right" vertical="center"/>
      <protection/>
    </xf>
    <xf numFmtId="167" fontId="7" fillId="0" borderId="33" xfId="0" applyNumberFormat="1" applyFont="1" applyBorder="1" applyAlignment="1" applyProtection="1">
      <alignment horizontal="right" vertical="center"/>
      <protection/>
    </xf>
    <xf numFmtId="168" fontId="7" fillId="0" borderId="33" xfId="0" applyNumberFormat="1" applyFont="1" applyBorder="1" applyAlignment="1" applyProtection="1">
      <alignment horizontal="right" vertical="center"/>
      <protection/>
    </xf>
    <xf numFmtId="167" fontId="0" fillId="0" borderId="36" xfId="0" applyNumberFormat="1" applyFont="1" applyBorder="1" applyAlignment="1" applyProtection="1">
      <alignment horizontal="right" vertical="center"/>
      <protection/>
    </xf>
    <xf numFmtId="164" fontId="6" fillId="0" borderId="25" xfId="0" applyFont="1" applyBorder="1" applyAlignment="1" applyProtection="1">
      <alignment horizontal="left" vertical="center" wrapText="1"/>
      <protection/>
    </xf>
    <xf numFmtId="164" fontId="8" fillId="0" borderId="27" xfId="0" applyFont="1" applyBorder="1" applyAlignment="1" applyProtection="1">
      <alignment horizontal="left" vertical="center"/>
      <protection/>
    </xf>
    <xf numFmtId="164" fontId="8" fillId="0" borderId="29" xfId="0" applyFont="1" applyBorder="1" applyAlignment="1" applyProtection="1">
      <alignment horizontal="left" vertical="center"/>
      <protection/>
    </xf>
    <xf numFmtId="164" fontId="6" fillId="0" borderId="30" xfId="0" applyFont="1" applyBorder="1" applyAlignment="1" applyProtection="1">
      <alignment horizontal="left" vertical="center"/>
      <protection/>
    </xf>
    <xf numFmtId="164" fontId="6" fillId="0" borderId="28" xfId="0" applyFont="1" applyBorder="1" applyAlignment="1" applyProtection="1">
      <alignment horizontal="left" vertical="center"/>
      <protection/>
    </xf>
    <xf numFmtId="164" fontId="6" fillId="0" borderId="31" xfId="0" applyFont="1" applyBorder="1" applyAlignment="1" applyProtection="1">
      <alignment horizontal="left" vertical="center"/>
      <protection/>
    </xf>
    <xf numFmtId="164" fontId="6" fillId="0" borderId="29" xfId="0" applyFont="1" applyBorder="1" applyAlignment="1" applyProtection="1">
      <alignment horizontal="left" vertical="center"/>
      <protection/>
    </xf>
    <xf numFmtId="165" fontId="2" fillId="0" borderId="37" xfId="0" applyNumberFormat="1" applyFont="1" applyBorder="1" applyAlignment="1" applyProtection="1">
      <alignment horizontal="center" vertical="center"/>
      <protection/>
    </xf>
    <xf numFmtId="164" fontId="9" fillId="0" borderId="9" xfId="0" applyFont="1" applyBorder="1" applyAlignment="1" applyProtection="1">
      <alignment horizontal="left" vertical="center"/>
      <protection/>
    </xf>
    <xf numFmtId="164" fontId="2" fillId="0" borderId="17" xfId="0" applyFont="1" applyBorder="1" applyAlignment="1" applyProtection="1">
      <alignment horizontal="left" vertical="center"/>
      <protection/>
    </xf>
    <xf numFmtId="168" fontId="7" fillId="0" borderId="18" xfId="0" applyNumberFormat="1" applyFont="1" applyBorder="1" applyAlignment="1" applyProtection="1">
      <alignment horizontal="right" vertical="center"/>
      <protection/>
    </xf>
    <xf numFmtId="164" fontId="2" fillId="0" borderId="38" xfId="0" applyFont="1" applyBorder="1" applyAlignment="1" applyProtection="1">
      <alignment horizontal="left" vertical="center"/>
      <protection/>
    </xf>
    <xf numFmtId="164" fontId="2" fillId="0" borderId="18" xfId="0" applyFont="1" applyBorder="1" applyAlignment="1" applyProtection="1">
      <alignment horizontal="left" vertical="center"/>
      <protection/>
    </xf>
    <xf numFmtId="168" fontId="0" fillId="0" borderId="18" xfId="0" applyNumberFormat="1" applyFont="1" applyBorder="1" applyAlignment="1" applyProtection="1">
      <alignment horizontal="right" vertical="center"/>
      <protection/>
    </xf>
    <xf numFmtId="167" fontId="0" fillId="0" borderId="19" xfId="0" applyNumberFormat="1" applyFont="1" applyBorder="1" applyAlignment="1" applyProtection="1">
      <alignment horizontal="right" vertical="center"/>
      <protection/>
    </xf>
    <xf numFmtId="164" fontId="10" fillId="0" borderId="19" xfId="0" applyFont="1" applyBorder="1" applyAlignment="1" applyProtection="1">
      <alignment horizontal="right" vertical="center"/>
      <protection/>
    </xf>
    <xf numFmtId="164" fontId="10" fillId="0" borderId="20" xfId="0" applyFont="1" applyBorder="1" applyAlignment="1" applyProtection="1">
      <alignment horizontal="left" vertical="center"/>
      <protection/>
    </xf>
    <xf numFmtId="164" fontId="2" fillId="0" borderId="21" xfId="0" applyFont="1" applyBorder="1" applyAlignment="1" applyProtection="1">
      <alignment horizontal="left" vertical="center"/>
      <protection/>
    </xf>
    <xf numFmtId="165" fontId="2" fillId="0" borderId="39" xfId="0" applyNumberFormat="1" applyFont="1" applyBorder="1" applyAlignment="1" applyProtection="1">
      <alignment horizontal="center" vertical="center"/>
      <protection/>
    </xf>
    <xf numFmtId="167" fontId="0" fillId="0" borderId="18" xfId="0" applyNumberFormat="1" applyFont="1" applyBorder="1" applyAlignment="1" applyProtection="1">
      <alignment horizontal="right" vertical="center"/>
      <protection/>
    </xf>
    <xf numFmtId="164" fontId="9" fillId="0" borderId="18" xfId="0" applyFont="1" applyBorder="1" applyAlignment="1" applyProtection="1">
      <alignment horizontal="left" vertical="center"/>
      <protection/>
    </xf>
    <xf numFmtId="168" fontId="7" fillId="0" borderId="24" xfId="0" applyNumberFormat="1" applyFont="1" applyBorder="1" applyAlignment="1" applyProtection="1">
      <alignment horizontal="right" vertical="center"/>
      <protection/>
    </xf>
    <xf numFmtId="168" fontId="0" fillId="0" borderId="24" xfId="0" applyNumberFormat="1" applyFont="1" applyBorder="1" applyAlignment="1" applyProtection="1">
      <alignment horizontal="right" vertical="center"/>
      <protection/>
    </xf>
    <xf numFmtId="167" fontId="0" fillId="0" borderId="26" xfId="0" applyNumberFormat="1" applyFont="1" applyBorder="1" applyAlignment="1" applyProtection="1">
      <alignment horizontal="right" vertical="center"/>
      <protection/>
    </xf>
    <xf numFmtId="164" fontId="2" fillId="0" borderId="40" xfId="0" applyFont="1" applyBorder="1" applyAlignment="1" applyProtection="1">
      <alignment horizontal="left" vertical="center"/>
      <protection/>
    </xf>
    <xf numFmtId="165" fontId="2" fillId="0" borderId="41" xfId="0" applyNumberFormat="1" applyFont="1" applyBorder="1" applyAlignment="1" applyProtection="1">
      <alignment horizontal="center" vertical="center"/>
      <protection/>
    </xf>
    <xf numFmtId="164" fontId="2" fillId="0" borderId="35" xfId="0" applyFont="1" applyBorder="1" applyAlignment="1" applyProtection="1">
      <alignment horizontal="left" vertical="center"/>
      <protection/>
    </xf>
    <xf numFmtId="164" fontId="2" fillId="0" borderId="33" xfId="0" applyFont="1" applyBorder="1" applyAlignment="1" applyProtection="1">
      <alignment horizontal="left" vertical="center"/>
      <protection/>
    </xf>
    <xf numFmtId="164" fontId="2" fillId="0" borderId="34" xfId="0" applyFont="1" applyBorder="1" applyAlignment="1" applyProtection="1">
      <alignment horizontal="left" vertical="center"/>
      <protection/>
    </xf>
    <xf numFmtId="168" fontId="7" fillId="0" borderId="42" xfId="0" applyNumberFormat="1" applyFont="1" applyBorder="1" applyAlignment="1" applyProtection="1">
      <alignment horizontal="right" vertical="center"/>
      <protection/>
    </xf>
    <xf numFmtId="168" fontId="7" fillId="0" borderId="25" xfId="0" applyNumberFormat="1" applyFont="1" applyBorder="1" applyAlignment="1" applyProtection="1">
      <alignment horizontal="right" vertical="center"/>
      <protection/>
    </xf>
    <xf numFmtId="167" fontId="11" fillId="0" borderId="5" xfId="0" applyNumberFormat="1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left" vertical="top"/>
      <protection/>
    </xf>
    <xf numFmtId="164" fontId="2" fillId="0" borderId="43" xfId="0" applyFont="1" applyBorder="1" applyAlignment="1" applyProtection="1">
      <alignment horizontal="left" vertical="center"/>
      <protection/>
    </xf>
    <xf numFmtId="164" fontId="2" fillId="0" borderId="44" xfId="0" applyFont="1" applyBorder="1" applyAlignment="1" applyProtection="1">
      <alignment horizontal="left" vertical="center"/>
      <protection/>
    </xf>
    <xf numFmtId="164" fontId="2" fillId="0" borderId="13" xfId="0" applyFont="1" applyBorder="1" applyAlignment="1" applyProtection="1">
      <alignment horizontal="left" vertical="center"/>
      <protection/>
    </xf>
    <xf numFmtId="169" fontId="12" fillId="0" borderId="26" xfId="0" applyNumberFormat="1" applyFont="1" applyBorder="1" applyAlignment="1" applyProtection="1">
      <alignment horizontal="right" vertical="center"/>
      <protection/>
    </xf>
    <xf numFmtId="164" fontId="2" fillId="0" borderId="45" xfId="0" applyFont="1" applyBorder="1" applyAlignment="1" applyProtection="1">
      <alignment horizontal="left"/>
      <protection/>
    </xf>
    <xf numFmtId="164" fontId="2" fillId="0" borderId="21" xfId="0" applyFont="1" applyBorder="1" applyAlignment="1" applyProtection="1">
      <alignment horizontal="left"/>
      <protection/>
    </xf>
    <xf numFmtId="167" fontId="3" fillId="0" borderId="21" xfId="0" applyNumberFormat="1" applyFont="1" applyBorder="1" applyAlignment="1" applyProtection="1">
      <alignment horizontal="right" vertical="center"/>
      <protection/>
    </xf>
    <xf numFmtId="168" fontId="3" fillId="0" borderId="18" xfId="0" applyNumberFormat="1" applyFont="1" applyBorder="1" applyAlignment="1" applyProtection="1">
      <alignment horizontal="right" vertical="center"/>
      <protection/>
    </xf>
    <xf numFmtId="168" fontId="7" fillId="0" borderId="21" xfId="0" applyNumberFormat="1" applyFont="1" applyBorder="1" applyAlignment="1" applyProtection="1">
      <alignment horizontal="right" vertical="center"/>
      <protection/>
    </xf>
    <xf numFmtId="169" fontId="12" fillId="0" borderId="46" xfId="0" applyNumberFormat="1" applyFont="1" applyBorder="1" applyAlignment="1" applyProtection="1">
      <alignment horizontal="right" vertical="center"/>
      <protection/>
    </xf>
    <xf numFmtId="164" fontId="6" fillId="0" borderId="47" xfId="0" applyFont="1" applyBorder="1" applyAlignment="1" applyProtection="1">
      <alignment horizontal="left" vertical="top"/>
      <protection/>
    </xf>
    <xf numFmtId="164" fontId="2" fillId="0" borderId="9" xfId="0" applyFont="1" applyBorder="1" applyAlignment="1" applyProtection="1">
      <alignment horizontal="left" vertical="center"/>
      <protection/>
    </xf>
    <xf numFmtId="167" fontId="3" fillId="0" borderId="18" xfId="0" applyNumberFormat="1" applyFont="1" applyBorder="1" applyAlignment="1" applyProtection="1">
      <alignment horizontal="right" vertical="center"/>
      <protection/>
    </xf>
    <xf numFmtId="169" fontId="12" fillId="0" borderId="38" xfId="0" applyNumberFormat="1" applyFont="1" applyBorder="1" applyAlignment="1" applyProtection="1">
      <alignment horizontal="right" vertical="center"/>
      <protection/>
    </xf>
    <xf numFmtId="164" fontId="6" fillId="0" borderId="35" xfId="0" applyFont="1" applyBorder="1" applyAlignment="1" applyProtection="1">
      <alignment horizontal="left" vertical="center"/>
      <protection/>
    </xf>
    <xf numFmtId="164" fontId="2" fillId="0" borderId="48" xfId="0" applyFont="1" applyBorder="1" applyAlignment="1" applyProtection="1">
      <alignment horizontal="left" vertical="center"/>
      <protection/>
    </xf>
    <xf numFmtId="168" fontId="13" fillId="0" borderId="49" xfId="0" applyNumberFormat="1" applyFont="1" applyBorder="1" applyAlignment="1" applyProtection="1">
      <alignment horizontal="right" vertical="center"/>
      <protection/>
    </xf>
    <xf numFmtId="164" fontId="2" fillId="0" borderId="50" xfId="0" applyFont="1" applyBorder="1" applyAlignment="1" applyProtection="1">
      <alignment horizontal="left" vertical="center"/>
      <protection/>
    </xf>
    <xf numFmtId="164" fontId="0" fillId="0" borderId="28" xfId="0" applyFont="1" applyBorder="1" applyAlignment="1" applyProtection="1">
      <alignment horizontal="left" vertical="center"/>
      <protection/>
    </xf>
    <xf numFmtId="164" fontId="2" fillId="0" borderId="4" xfId="0" applyFont="1" applyBorder="1" applyAlignment="1" applyProtection="1">
      <alignment horizontal="left"/>
      <protection/>
    </xf>
    <xf numFmtId="164" fontId="2" fillId="0" borderId="51" xfId="0" applyFont="1" applyBorder="1" applyAlignment="1" applyProtection="1">
      <alignment horizontal="left" vertical="center"/>
      <protection/>
    </xf>
    <xf numFmtId="164" fontId="2" fillId="0" borderId="42" xfId="0" applyFont="1" applyBorder="1" applyAlignment="1" applyProtection="1">
      <alignment horizontal="left"/>
      <protection/>
    </xf>
    <xf numFmtId="164" fontId="2" fillId="0" borderId="36" xfId="0" applyFont="1" applyBorder="1" applyAlignment="1" applyProtection="1">
      <alignment horizontal="left" vertical="center"/>
      <protection/>
    </xf>
    <xf numFmtId="164" fontId="14" fillId="2" borderId="0" xfId="0" applyFont="1" applyFill="1" applyAlignment="1" applyProtection="1">
      <alignment horizontal="left"/>
      <protection/>
    </xf>
    <xf numFmtId="164" fontId="5" fillId="2" borderId="0" xfId="0" applyFont="1" applyFill="1" applyAlignment="1" applyProtection="1">
      <alignment horizontal="left"/>
      <protection/>
    </xf>
    <xf numFmtId="164" fontId="15" fillId="2" borderId="0" xfId="0" applyFont="1" applyFill="1" applyAlignment="1" applyProtection="1">
      <alignment horizontal="left" vertical="center"/>
      <protection/>
    </xf>
    <xf numFmtId="164" fontId="3" fillId="2" borderId="0" xfId="0" applyFont="1" applyFill="1" applyAlignment="1" applyProtection="1">
      <alignment horizontal="left" vertical="center"/>
      <protection/>
    </xf>
    <xf numFmtId="164" fontId="5" fillId="2" borderId="0" xfId="0" applyFont="1" applyFill="1" applyAlignment="1" applyProtection="1">
      <alignment horizontal="left" vertical="center"/>
      <protection/>
    </xf>
    <xf numFmtId="164" fontId="3" fillId="2" borderId="0" xfId="0" applyFont="1" applyFill="1" applyAlignment="1" applyProtection="1">
      <alignment horizontal="center" vertical="center"/>
      <protection/>
    </xf>
    <xf numFmtId="164" fontId="0" fillId="2" borderId="0" xfId="0" applyFont="1" applyFill="1" applyAlignment="1" applyProtection="1">
      <alignment horizontal="left" vertical="center"/>
      <protection/>
    </xf>
    <xf numFmtId="164" fontId="3" fillId="3" borderId="52" xfId="0" applyFont="1" applyFill="1" applyBorder="1" applyAlignment="1" applyProtection="1">
      <alignment horizontal="center" vertical="center" wrapText="1"/>
      <protection/>
    </xf>
    <xf numFmtId="164" fontId="3" fillId="3" borderId="53" xfId="0" applyFont="1" applyFill="1" applyBorder="1" applyAlignment="1" applyProtection="1">
      <alignment horizontal="center" vertical="center" wrapText="1"/>
      <protection/>
    </xf>
    <xf numFmtId="164" fontId="3" fillId="3" borderId="54" xfId="0" applyFont="1" applyFill="1" applyBorder="1" applyAlignment="1" applyProtection="1">
      <alignment horizontal="center" vertical="center" wrapText="1"/>
      <protection/>
    </xf>
    <xf numFmtId="164" fontId="3" fillId="3" borderId="29" xfId="0" applyFont="1" applyFill="1" applyBorder="1" applyAlignment="1" applyProtection="1">
      <alignment horizontal="center" vertical="center" wrapText="1"/>
      <protection/>
    </xf>
    <xf numFmtId="165" fontId="3" fillId="3" borderId="41" xfId="0" applyNumberFormat="1" applyFont="1" applyFill="1" applyBorder="1" applyAlignment="1" applyProtection="1">
      <alignment horizontal="center" vertical="center"/>
      <protection/>
    </xf>
    <xf numFmtId="165" fontId="3" fillId="3" borderId="55" xfId="0" applyNumberFormat="1" applyFont="1" applyFill="1" applyBorder="1" applyAlignment="1" applyProtection="1">
      <alignment horizontal="center" vertical="center"/>
      <protection/>
    </xf>
    <xf numFmtId="165" fontId="3" fillId="3" borderId="56" xfId="0" applyNumberFormat="1" applyFont="1" applyFill="1" applyBorder="1" applyAlignment="1" applyProtection="1">
      <alignment horizontal="center" vertical="center"/>
      <protection/>
    </xf>
    <xf numFmtId="165" fontId="3" fillId="3" borderId="34" xfId="0" applyNumberFormat="1" applyFont="1" applyFill="1" applyBorder="1" applyAlignment="1" applyProtection="1">
      <alignment horizontal="center" vertical="center"/>
      <protection/>
    </xf>
    <xf numFmtId="164" fontId="0" fillId="2" borderId="24" xfId="0" applyFont="1" applyFill="1" applyBorder="1" applyAlignment="1" applyProtection="1">
      <alignment horizontal="left"/>
      <protection/>
    </xf>
    <xf numFmtId="164" fontId="0" fillId="2" borderId="25" xfId="0" applyFont="1" applyFill="1" applyBorder="1" applyAlignment="1" applyProtection="1">
      <alignment horizontal="left"/>
      <protection/>
    </xf>
    <xf numFmtId="164" fontId="0" fillId="2" borderId="26" xfId="0" applyFont="1" applyFill="1" applyBorder="1" applyAlignment="1" applyProtection="1">
      <alignment horizontal="left"/>
      <protection/>
    </xf>
    <xf numFmtId="164" fontId="16" fillId="0" borderId="0" xfId="0" applyFont="1" applyAlignment="1" applyProtection="1">
      <alignment horizontal="center" vertical="center"/>
      <protection/>
    </xf>
    <xf numFmtId="164" fontId="16" fillId="0" borderId="0" xfId="0" applyFont="1" applyAlignment="1" applyProtection="1">
      <alignment horizontal="lef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170" fontId="16" fillId="0" borderId="0" xfId="0" applyNumberFormat="1" applyFont="1" applyAlignment="1" applyProtection="1">
      <alignment horizontal="right" vertical="center"/>
      <protection/>
    </xf>
    <xf numFmtId="164" fontId="9" fillId="0" borderId="0" xfId="0" applyFont="1" applyAlignment="1" applyProtection="1">
      <alignment horizontal="left" vertical="center"/>
      <protection/>
    </xf>
    <xf numFmtId="164" fontId="17" fillId="0" borderId="0" xfId="0" applyFont="1" applyAlignment="1" applyProtection="1">
      <alignment horizontal="center" vertical="center"/>
      <protection/>
    </xf>
    <xf numFmtId="164" fontId="17" fillId="0" borderId="0" xfId="0" applyFont="1" applyAlignment="1" applyProtection="1">
      <alignment horizontal="lef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170" fontId="17" fillId="0" borderId="0" xfId="0" applyNumberFormat="1" applyFont="1" applyAlignment="1" applyProtection="1">
      <alignment horizontal="right" vertical="center"/>
      <protection/>
    </xf>
    <xf numFmtId="164" fontId="18" fillId="0" borderId="0" xfId="0" applyFont="1" applyAlignment="1" applyProtection="1">
      <alignment horizontal="center" vertical="center"/>
      <protection/>
    </xf>
    <xf numFmtId="164" fontId="18" fillId="0" borderId="0" xfId="0" applyFont="1" applyAlignment="1" applyProtection="1">
      <alignment horizontal="left" vertical="center"/>
      <protection/>
    </xf>
    <xf numFmtId="168" fontId="18" fillId="0" borderId="0" xfId="0" applyNumberFormat="1" applyFont="1" applyAlignment="1" applyProtection="1">
      <alignment horizontal="right" vertical="center"/>
      <protection/>
    </xf>
    <xf numFmtId="170" fontId="18" fillId="0" borderId="0" xfId="0" applyNumberFormat="1" applyFont="1" applyAlignment="1" applyProtection="1">
      <alignment horizontal="right" vertical="center"/>
      <protection/>
    </xf>
    <xf numFmtId="164" fontId="19" fillId="0" borderId="0" xfId="0" applyFont="1" applyAlignment="1" applyProtection="1">
      <alignment horizontal="left" vertical="center"/>
      <protection/>
    </xf>
    <xf numFmtId="164" fontId="20" fillId="0" borderId="0" xfId="0" applyFont="1" applyAlignment="1" applyProtection="1">
      <alignment horizontal="left" vertical="center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170" fontId="20" fillId="0" borderId="0" xfId="0" applyNumberFormat="1" applyFont="1" applyAlignment="1" applyProtection="1">
      <alignment horizontal="right" vertical="center"/>
      <protection/>
    </xf>
    <xf numFmtId="164" fontId="3" fillId="2" borderId="0" xfId="0" applyFont="1" applyFill="1" applyAlignment="1" applyProtection="1">
      <alignment horizontal="left"/>
      <protection/>
    </xf>
    <xf numFmtId="164" fontId="2" fillId="2" borderId="0" xfId="0" applyFont="1" applyFill="1" applyAlignment="1" applyProtection="1">
      <alignment horizontal="left"/>
      <protection/>
    </xf>
    <xf numFmtId="164" fontId="2" fillId="3" borderId="29" xfId="0" applyFont="1" applyFill="1" applyBorder="1" applyAlignment="1" applyProtection="1">
      <alignment horizontal="center" vertical="center" wrapText="1"/>
      <protection/>
    </xf>
    <xf numFmtId="164" fontId="2" fillId="3" borderId="30" xfId="0" applyFont="1" applyFill="1" applyBorder="1" applyAlignment="1" applyProtection="1">
      <alignment horizontal="center" vertical="center" wrapText="1"/>
      <protection/>
    </xf>
    <xf numFmtId="164" fontId="3" fillId="3" borderId="30" xfId="0" applyFont="1" applyFill="1" applyBorder="1" applyAlignment="1" applyProtection="1">
      <alignment horizontal="center" vertical="center" wrapText="1"/>
      <protection/>
    </xf>
    <xf numFmtId="164" fontId="2" fillId="0" borderId="7" xfId="0" applyFont="1" applyBorder="1" applyAlignment="1" applyProtection="1">
      <alignment horizontal="left"/>
      <protection/>
    </xf>
    <xf numFmtId="165" fontId="2" fillId="3" borderId="34" xfId="0" applyNumberFormat="1" applyFont="1" applyFill="1" applyBorder="1" applyAlignment="1" applyProtection="1">
      <alignment horizontal="center" vertical="center"/>
      <protection/>
    </xf>
    <xf numFmtId="165" fontId="2" fillId="3" borderId="35" xfId="0" applyNumberFormat="1" applyFont="1" applyFill="1" applyBorder="1" applyAlignment="1" applyProtection="1">
      <alignment horizontal="center" vertical="center"/>
      <protection/>
    </xf>
    <xf numFmtId="165" fontId="3" fillId="3" borderId="35" xfId="0" applyNumberFormat="1" applyFont="1" applyFill="1" applyBorder="1" applyAlignment="1" applyProtection="1">
      <alignment horizontal="center" vertical="center"/>
      <protection/>
    </xf>
    <xf numFmtId="164" fontId="2" fillId="2" borderId="12" xfId="0" applyFont="1" applyFill="1" applyBorder="1" applyAlignment="1" applyProtection="1">
      <alignment horizontal="left"/>
      <protection/>
    </xf>
    <xf numFmtId="164" fontId="16" fillId="0" borderId="2" xfId="0" applyFont="1" applyBorder="1" applyAlignment="1" applyProtection="1">
      <alignment horizontal="left" vertical="center"/>
      <protection/>
    </xf>
    <xf numFmtId="164" fontId="16" fillId="0" borderId="2" xfId="0" applyFont="1" applyBorder="1" applyAlignment="1" applyProtection="1">
      <alignment horizontal="center" vertical="center"/>
      <protection/>
    </xf>
    <xf numFmtId="168" fontId="16" fillId="0" borderId="2" xfId="0" applyNumberFormat="1" applyFont="1" applyBorder="1" applyAlignment="1" applyProtection="1">
      <alignment horizontal="right" vertical="center"/>
      <protection/>
    </xf>
    <xf numFmtId="170" fontId="16" fillId="0" borderId="2" xfId="0" applyNumberFormat="1" applyFont="1" applyBorder="1" applyAlignment="1" applyProtection="1">
      <alignment horizontal="right" vertical="center"/>
      <protection/>
    </xf>
    <xf numFmtId="164" fontId="9" fillId="0" borderId="0" xfId="0" applyFont="1" applyFill="1" applyAlignment="1" applyProtection="1">
      <alignment horizontal="left" vertical="center"/>
      <protection/>
    </xf>
    <xf numFmtId="164" fontId="2" fillId="0" borderId="0" xfId="0" applyFont="1" applyAlignment="1" applyProtection="1">
      <alignment horizontal="center" vertical="center"/>
      <protection/>
    </xf>
    <xf numFmtId="166" fontId="2" fillId="0" borderId="0" xfId="0" applyNumberFormat="1" applyFont="1" applyAlignment="1" applyProtection="1">
      <alignment horizontal="left" vertical="top"/>
      <protection/>
    </xf>
    <xf numFmtId="164" fontId="2" fillId="0" borderId="0" xfId="0" applyFont="1" applyAlignment="1" applyProtection="1">
      <alignment horizontal="left" vertical="center" wrapText="1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71" fontId="2" fillId="0" borderId="0" xfId="0" applyNumberFormat="1" applyFont="1" applyAlignment="1" applyProtection="1">
      <alignment horizontal="right" vertical="center"/>
      <protection/>
    </xf>
    <xf numFmtId="172" fontId="2" fillId="0" borderId="0" xfId="0" applyNumberFormat="1" applyFont="1" applyAlignment="1" applyProtection="1">
      <alignment horizontal="right" vertical="center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21" fillId="0" borderId="0" xfId="0" applyFont="1" applyAlignment="1" applyProtection="1">
      <alignment horizontal="left" vertical="center"/>
      <protection/>
    </xf>
    <xf numFmtId="164" fontId="21" fillId="0" borderId="0" xfId="0" applyFont="1" applyAlignment="1" applyProtection="1">
      <alignment horizontal="left" vertical="center" wrapText="1"/>
      <protection/>
    </xf>
    <xf numFmtId="170" fontId="21" fillId="0" borderId="0" xfId="0" applyNumberFormat="1" applyFont="1" applyAlignment="1" applyProtection="1">
      <alignment horizontal="right" vertical="center"/>
      <protection/>
    </xf>
    <xf numFmtId="164" fontId="22" fillId="0" borderId="0" xfId="0" applyFont="1" applyAlignment="1" applyProtection="1">
      <alignment horizontal="center" vertical="center"/>
      <protection/>
    </xf>
    <xf numFmtId="166" fontId="22" fillId="0" borderId="0" xfId="0" applyNumberFormat="1" applyFont="1" applyAlignment="1" applyProtection="1">
      <alignment horizontal="left" vertical="top"/>
      <protection/>
    </xf>
    <xf numFmtId="164" fontId="22" fillId="0" borderId="0" xfId="0" applyFont="1" applyAlignment="1" applyProtection="1">
      <alignment horizontal="left" vertical="center" wrapText="1"/>
      <protection/>
    </xf>
    <xf numFmtId="170" fontId="22" fillId="0" borderId="0" xfId="0" applyNumberFormat="1" applyFont="1" applyAlignment="1" applyProtection="1">
      <alignment horizontal="right" vertical="center"/>
      <protection/>
    </xf>
    <xf numFmtId="168" fontId="22" fillId="0" borderId="0" xfId="0" applyNumberFormat="1" applyFont="1" applyAlignment="1" applyProtection="1">
      <alignment horizontal="right" vertical="center"/>
      <protection/>
    </xf>
    <xf numFmtId="171" fontId="22" fillId="0" borderId="0" xfId="0" applyNumberFormat="1" applyFont="1" applyAlignment="1" applyProtection="1">
      <alignment horizontal="right" vertical="center"/>
      <protection/>
    </xf>
    <xf numFmtId="172" fontId="22" fillId="0" borderId="0" xfId="0" applyNumberFormat="1" applyFont="1" applyAlignment="1" applyProtection="1">
      <alignment horizontal="right" vertical="center"/>
      <protection/>
    </xf>
    <xf numFmtId="167" fontId="22" fillId="0" borderId="0" xfId="0" applyNumberFormat="1" applyFont="1" applyAlignment="1" applyProtection="1">
      <alignment horizontal="right" vertical="center"/>
      <protection/>
    </xf>
    <xf numFmtId="164" fontId="22" fillId="0" borderId="0" xfId="0" applyFont="1" applyAlignment="1" applyProtection="1">
      <alignment horizontal="left" vertical="center"/>
      <protection/>
    </xf>
    <xf numFmtId="164" fontId="23" fillId="0" borderId="0" xfId="0" applyFont="1" applyAlignment="1" applyProtection="1">
      <alignment horizontal="left" vertical="center"/>
      <protection/>
    </xf>
    <xf numFmtId="164" fontId="23" fillId="0" borderId="0" xfId="0" applyFont="1" applyAlignment="1" applyProtection="1">
      <alignment horizontal="left" vertical="center" wrapText="1"/>
      <protection/>
    </xf>
    <xf numFmtId="170" fontId="23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left" vertical="center"/>
      <protection/>
    </xf>
    <xf numFmtId="164" fontId="0" fillId="0" borderId="0" xfId="0" applyFont="1" applyAlignment="1" applyProtection="1">
      <alignment horizontal="left"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workbookViewId="0" topLeftCell="A1">
      <selection activeCell="A2" sqref="A2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 hidden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2"/>
      <c r="B2" s="3"/>
      <c r="C2" s="3"/>
      <c r="D2" s="3"/>
      <c r="E2" s="3"/>
      <c r="F2" s="3"/>
      <c r="G2" s="5" t="s">
        <v>0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2" customHeight="1" hidden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19" ht="8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24" customHeight="1">
      <c r="A5" s="12"/>
      <c r="B5" s="13" t="s">
        <v>1</v>
      </c>
      <c r="C5" s="13"/>
      <c r="D5" s="13"/>
      <c r="E5" s="14" t="s">
        <v>2</v>
      </c>
      <c r="F5" s="14"/>
      <c r="G5" s="14"/>
      <c r="H5" s="14"/>
      <c r="I5" s="14"/>
      <c r="J5" s="14"/>
      <c r="K5" s="13"/>
      <c r="L5" s="13"/>
      <c r="M5" s="13"/>
      <c r="N5" s="13"/>
      <c r="O5" s="13" t="s">
        <v>3</v>
      </c>
      <c r="P5" s="15" t="s">
        <v>4</v>
      </c>
      <c r="Q5" s="16"/>
      <c r="R5" s="17"/>
      <c r="S5" s="18"/>
    </row>
    <row r="6" spans="1:19" ht="17.25" customHeight="1" hidden="1">
      <c r="A6" s="12"/>
      <c r="B6" s="13" t="s">
        <v>5</v>
      </c>
      <c r="C6" s="13"/>
      <c r="D6" s="13"/>
      <c r="E6" s="19" t="s">
        <v>6</v>
      </c>
      <c r="F6" s="13"/>
      <c r="G6" s="13"/>
      <c r="H6" s="13"/>
      <c r="I6" s="13"/>
      <c r="J6" s="20"/>
      <c r="K6" s="13"/>
      <c r="L6" s="13"/>
      <c r="M6" s="13"/>
      <c r="N6" s="13"/>
      <c r="O6" s="13"/>
      <c r="P6" s="21"/>
      <c r="Q6" s="22"/>
      <c r="R6" s="20"/>
      <c r="S6" s="18"/>
    </row>
    <row r="7" spans="1:19" ht="24" customHeight="1">
      <c r="A7" s="12"/>
      <c r="B7" s="13" t="s">
        <v>7</v>
      </c>
      <c r="C7" s="13"/>
      <c r="D7" s="13"/>
      <c r="E7" s="23" t="s">
        <v>8</v>
      </c>
      <c r="F7" s="23"/>
      <c r="G7" s="23"/>
      <c r="H7" s="23"/>
      <c r="I7" s="23"/>
      <c r="J7" s="23"/>
      <c r="K7" s="13"/>
      <c r="L7" s="13"/>
      <c r="M7" s="13"/>
      <c r="N7" s="13"/>
      <c r="O7" s="13" t="s">
        <v>9</v>
      </c>
      <c r="P7" s="24"/>
      <c r="Q7" s="22"/>
      <c r="R7" s="20"/>
      <c r="S7" s="18"/>
    </row>
    <row r="8" spans="1:19" ht="17.25" customHeight="1" hidden="1">
      <c r="A8" s="12"/>
      <c r="B8" s="13" t="s">
        <v>10</v>
      </c>
      <c r="C8" s="13"/>
      <c r="D8" s="13"/>
      <c r="E8" s="19" t="s">
        <v>6</v>
      </c>
      <c r="F8" s="13"/>
      <c r="G8" s="13"/>
      <c r="H8" s="13"/>
      <c r="I8" s="13"/>
      <c r="J8" s="20"/>
      <c r="K8" s="13"/>
      <c r="L8" s="13"/>
      <c r="M8" s="13"/>
      <c r="N8" s="13"/>
      <c r="O8" s="13"/>
      <c r="P8" s="21"/>
      <c r="Q8" s="22"/>
      <c r="R8" s="20"/>
      <c r="S8" s="18"/>
    </row>
    <row r="9" spans="1:19" ht="24" customHeight="1">
      <c r="A9" s="12"/>
      <c r="B9" s="13" t="s">
        <v>11</v>
      </c>
      <c r="C9" s="13"/>
      <c r="D9" s="13"/>
      <c r="E9" s="25" t="s">
        <v>4</v>
      </c>
      <c r="F9" s="25"/>
      <c r="G9" s="25"/>
      <c r="H9" s="25"/>
      <c r="I9" s="25"/>
      <c r="J9" s="25"/>
      <c r="K9" s="13"/>
      <c r="L9" s="13"/>
      <c r="M9" s="13"/>
      <c r="N9" s="13"/>
      <c r="O9" s="13" t="s">
        <v>12</v>
      </c>
      <c r="P9" s="26"/>
      <c r="Q9" s="26"/>
      <c r="R9" s="26"/>
      <c r="S9" s="18"/>
    </row>
    <row r="10" spans="1:19" ht="17.25" customHeight="1" hidden="1">
      <c r="A10" s="12"/>
      <c r="B10" s="13" t="s">
        <v>13</v>
      </c>
      <c r="C10" s="13"/>
      <c r="D10" s="13"/>
      <c r="E10" s="27" t="s">
        <v>4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22"/>
      <c r="Q10" s="22"/>
      <c r="R10" s="13"/>
      <c r="S10" s="18"/>
    </row>
    <row r="11" spans="1:19" ht="17.25" customHeight="1" hidden="1">
      <c r="A11" s="12"/>
      <c r="B11" s="13" t="s">
        <v>14</v>
      </c>
      <c r="C11" s="13"/>
      <c r="D11" s="13"/>
      <c r="E11" s="27" t="s">
        <v>4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2"/>
      <c r="Q11" s="22"/>
      <c r="R11" s="13"/>
      <c r="S11" s="18"/>
    </row>
    <row r="12" spans="1:19" ht="17.25" customHeight="1" hidden="1">
      <c r="A12" s="12"/>
      <c r="B12" s="13" t="s">
        <v>15</v>
      </c>
      <c r="C12" s="13"/>
      <c r="D12" s="13"/>
      <c r="E12" s="27" t="s">
        <v>4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22"/>
      <c r="Q12" s="22"/>
      <c r="R12" s="13"/>
      <c r="S12" s="18"/>
    </row>
    <row r="13" spans="1:19" ht="17.25" customHeight="1" hidden="1">
      <c r="A13" s="12"/>
      <c r="B13" s="13"/>
      <c r="C13" s="13"/>
      <c r="D13" s="13"/>
      <c r="E13" s="27" t="s">
        <v>4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22"/>
      <c r="Q13" s="22"/>
      <c r="R13" s="13"/>
      <c r="S13" s="18"/>
    </row>
    <row r="14" spans="1:19" ht="17.25" customHeight="1" hidden="1">
      <c r="A14" s="12"/>
      <c r="B14" s="13"/>
      <c r="C14" s="13"/>
      <c r="D14" s="13"/>
      <c r="E14" s="27" t="s">
        <v>4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22"/>
      <c r="Q14" s="22"/>
      <c r="R14" s="13"/>
      <c r="S14" s="18"/>
    </row>
    <row r="15" spans="1:19" ht="17.25" customHeight="1" hidden="1">
      <c r="A15" s="12"/>
      <c r="B15" s="13"/>
      <c r="C15" s="13"/>
      <c r="D15" s="13"/>
      <c r="E15" s="27" t="s">
        <v>4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2"/>
      <c r="Q15" s="22"/>
      <c r="R15" s="13"/>
      <c r="S15" s="18"/>
    </row>
    <row r="16" spans="1:19" ht="17.25" customHeight="1" hidden="1">
      <c r="A16" s="12"/>
      <c r="B16" s="13"/>
      <c r="C16" s="13"/>
      <c r="D16" s="13"/>
      <c r="E16" s="27" t="s">
        <v>4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2"/>
      <c r="Q16" s="22"/>
      <c r="R16" s="13"/>
      <c r="S16" s="18"/>
    </row>
    <row r="17" spans="1:19" ht="17.25" customHeight="1" hidden="1">
      <c r="A17" s="12"/>
      <c r="B17" s="13"/>
      <c r="C17" s="13"/>
      <c r="D17" s="13"/>
      <c r="E17" s="27" t="s">
        <v>4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2"/>
      <c r="Q17" s="22"/>
      <c r="R17" s="13"/>
      <c r="S17" s="18"/>
    </row>
    <row r="18" spans="1:19" ht="17.25" customHeight="1" hidden="1">
      <c r="A18" s="12"/>
      <c r="B18" s="13"/>
      <c r="C18" s="13"/>
      <c r="D18" s="13"/>
      <c r="E18" s="27" t="s">
        <v>4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22"/>
      <c r="Q18" s="22"/>
      <c r="R18" s="13"/>
      <c r="S18" s="18"/>
    </row>
    <row r="19" spans="1:19" ht="17.25" customHeight="1" hidden="1">
      <c r="A19" s="12"/>
      <c r="B19" s="13"/>
      <c r="C19" s="13"/>
      <c r="D19" s="13"/>
      <c r="E19" s="27" t="s">
        <v>4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22"/>
      <c r="Q19" s="22"/>
      <c r="R19" s="13"/>
      <c r="S19" s="18"/>
    </row>
    <row r="20" spans="1:19" ht="17.25" customHeight="1" hidden="1">
      <c r="A20" s="12"/>
      <c r="B20" s="13"/>
      <c r="C20" s="13"/>
      <c r="D20" s="13"/>
      <c r="E20" s="27" t="s">
        <v>4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22"/>
      <c r="Q20" s="22"/>
      <c r="R20" s="13"/>
      <c r="S20" s="18"/>
    </row>
    <row r="21" spans="1:19" ht="17.25" customHeight="1" hidden="1">
      <c r="A21" s="12"/>
      <c r="B21" s="13"/>
      <c r="C21" s="13"/>
      <c r="D21" s="13"/>
      <c r="E21" s="27" t="s">
        <v>4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22"/>
      <c r="Q21" s="22"/>
      <c r="R21" s="13"/>
      <c r="S21" s="18"/>
    </row>
    <row r="22" spans="1:19" ht="17.25" customHeight="1" hidden="1">
      <c r="A22" s="12"/>
      <c r="B22" s="13"/>
      <c r="C22" s="13"/>
      <c r="D22" s="13"/>
      <c r="E22" s="27" t="s">
        <v>4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22"/>
      <c r="Q22" s="22"/>
      <c r="R22" s="13"/>
      <c r="S22" s="18"/>
    </row>
    <row r="23" spans="1:19" ht="17.25" customHeight="1" hidden="1">
      <c r="A23" s="12"/>
      <c r="B23" s="13"/>
      <c r="C23" s="13"/>
      <c r="D23" s="13"/>
      <c r="E23" s="27" t="s">
        <v>4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2"/>
      <c r="Q23" s="22"/>
      <c r="R23" s="13"/>
      <c r="S23" s="18"/>
    </row>
    <row r="24" spans="1:19" ht="17.25" customHeight="1" hidden="1">
      <c r="A24" s="12"/>
      <c r="B24" s="13"/>
      <c r="C24" s="13"/>
      <c r="D24" s="13"/>
      <c r="E24" s="28" t="s">
        <v>4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22"/>
      <c r="Q24" s="22"/>
      <c r="R24" s="13"/>
      <c r="S24" s="18"/>
    </row>
    <row r="25" spans="1:19" ht="17.2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 t="s">
        <v>16</v>
      </c>
      <c r="P25" s="13" t="s">
        <v>17</v>
      </c>
      <c r="Q25" s="13"/>
      <c r="R25" s="13"/>
      <c r="S25" s="18"/>
    </row>
    <row r="26" spans="1:19" ht="17.25" customHeight="1">
      <c r="A26" s="12"/>
      <c r="B26" s="13" t="s">
        <v>18</v>
      </c>
      <c r="C26" s="13"/>
      <c r="D26" s="13"/>
      <c r="E26" s="15" t="s">
        <v>4</v>
      </c>
      <c r="F26" s="29"/>
      <c r="G26" s="29"/>
      <c r="H26" s="29"/>
      <c r="I26" s="29"/>
      <c r="J26" s="17"/>
      <c r="K26" s="13"/>
      <c r="L26" s="13"/>
      <c r="M26" s="13"/>
      <c r="N26" s="13"/>
      <c r="O26" s="30"/>
      <c r="P26" s="31"/>
      <c r="Q26" s="32"/>
      <c r="R26" s="33"/>
      <c r="S26" s="18"/>
    </row>
    <row r="27" spans="1:19" ht="17.25" customHeight="1">
      <c r="A27" s="12"/>
      <c r="B27" s="13" t="s">
        <v>19</v>
      </c>
      <c r="C27" s="13"/>
      <c r="D27" s="13"/>
      <c r="E27" s="24"/>
      <c r="F27" s="13"/>
      <c r="G27" s="13"/>
      <c r="H27" s="13"/>
      <c r="I27" s="13"/>
      <c r="J27" s="20"/>
      <c r="K27" s="13"/>
      <c r="L27" s="13"/>
      <c r="M27" s="13"/>
      <c r="N27" s="13"/>
      <c r="O27" s="30"/>
      <c r="P27" s="31"/>
      <c r="Q27" s="32"/>
      <c r="R27" s="33"/>
      <c r="S27" s="18"/>
    </row>
    <row r="28" spans="1:19" ht="17.25" customHeight="1">
      <c r="A28" s="12"/>
      <c r="B28" s="13" t="s">
        <v>20</v>
      </c>
      <c r="C28" s="13"/>
      <c r="D28" s="13"/>
      <c r="E28" s="24" t="s">
        <v>4</v>
      </c>
      <c r="F28" s="13"/>
      <c r="G28" s="13"/>
      <c r="H28" s="13"/>
      <c r="I28" s="13"/>
      <c r="J28" s="20"/>
      <c r="K28" s="13"/>
      <c r="L28" s="13"/>
      <c r="M28" s="13"/>
      <c r="N28" s="13"/>
      <c r="O28" s="30"/>
      <c r="P28" s="31"/>
      <c r="Q28" s="32"/>
      <c r="R28" s="33"/>
      <c r="S28" s="18"/>
    </row>
    <row r="29" spans="1:19" ht="17.25" customHeight="1">
      <c r="A29" s="12"/>
      <c r="B29" s="13"/>
      <c r="C29" s="13"/>
      <c r="D29" s="13"/>
      <c r="E29" s="34"/>
      <c r="F29" s="35"/>
      <c r="G29" s="35"/>
      <c r="H29" s="35"/>
      <c r="I29" s="35"/>
      <c r="J29" s="36"/>
      <c r="K29" s="13"/>
      <c r="L29" s="13"/>
      <c r="M29" s="13"/>
      <c r="N29" s="13"/>
      <c r="O29" s="22"/>
      <c r="P29" s="22"/>
      <c r="Q29" s="22"/>
      <c r="R29" s="13"/>
      <c r="S29" s="18"/>
    </row>
    <row r="30" spans="1:19" ht="17.25" customHeight="1">
      <c r="A30" s="12"/>
      <c r="B30" s="13"/>
      <c r="C30" s="13"/>
      <c r="D30" s="13"/>
      <c r="E30" s="37" t="s">
        <v>21</v>
      </c>
      <c r="F30" s="13"/>
      <c r="G30" s="13" t="s">
        <v>22</v>
      </c>
      <c r="H30" s="13"/>
      <c r="I30" s="13"/>
      <c r="J30" s="13"/>
      <c r="K30" s="13"/>
      <c r="L30" s="13"/>
      <c r="M30" s="13"/>
      <c r="N30" s="13"/>
      <c r="O30" s="37" t="s">
        <v>23</v>
      </c>
      <c r="P30" s="22"/>
      <c r="Q30" s="22"/>
      <c r="R30" s="38"/>
      <c r="S30" s="18"/>
    </row>
    <row r="31" spans="1:19" ht="17.25" customHeight="1">
      <c r="A31" s="12"/>
      <c r="B31" s="13"/>
      <c r="C31" s="13"/>
      <c r="D31" s="13"/>
      <c r="E31" s="30"/>
      <c r="F31" s="13"/>
      <c r="G31" s="31"/>
      <c r="H31" s="39"/>
      <c r="I31" s="40"/>
      <c r="J31" s="13"/>
      <c r="K31" s="13"/>
      <c r="L31" s="13"/>
      <c r="M31" s="13"/>
      <c r="N31" s="13"/>
      <c r="O31" s="41" t="s">
        <v>24</v>
      </c>
      <c r="P31" s="22"/>
      <c r="Q31" s="22"/>
      <c r="R31" s="42"/>
      <c r="S31" s="18"/>
    </row>
    <row r="32" spans="1:19" ht="8.25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</row>
    <row r="33" spans="1:19" ht="20.25" customHeight="1">
      <c r="A33" s="46"/>
      <c r="B33" s="47"/>
      <c r="C33" s="47"/>
      <c r="D33" s="47"/>
      <c r="E33" s="48" t="s">
        <v>25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</row>
    <row r="34" spans="1:19" ht="20.25" customHeight="1">
      <c r="A34" s="50" t="s">
        <v>26</v>
      </c>
      <c r="B34" s="51"/>
      <c r="C34" s="51"/>
      <c r="D34" s="52"/>
      <c r="E34" s="53" t="s">
        <v>27</v>
      </c>
      <c r="F34" s="52"/>
      <c r="G34" s="53" t="s">
        <v>28</v>
      </c>
      <c r="H34" s="51"/>
      <c r="I34" s="52"/>
      <c r="J34" s="53" t="s">
        <v>29</v>
      </c>
      <c r="K34" s="51"/>
      <c r="L34" s="53" t="s">
        <v>30</v>
      </c>
      <c r="M34" s="51"/>
      <c r="N34" s="51"/>
      <c r="O34" s="52"/>
      <c r="P34" s="53" t="s">
        <v>31</v>
      </c>
      <c r="Q34" s="51"/>
      <c r="R34" s="51"/>
      <c r="S34" s="54"/>
    </row>
    <row r="35" spans="1:19" ht="20.25" customHeight="1">
      <c r="A35" s="55"/>
      <c r="B35" s="56"/>
      <c r="C35" s="56"/>
      <c r="D35" s="57">
        <v>0</v>
      </c>
      <c r="E35" s="58">
        <f>IF(D35=0,0,R47/D35)</f>
        <v>0</v>
      </c>
      <c r="F35" s="59"/>
      <c r="G35" s="60"/>
      <c r="H35" s="56"/>
      <c r="I35" s="57">
        <v>0</v>
      </c>
      <c r="J35" s="58">
        <f>IF(I35=0,0,R47/I35)</f>
        <v>0</v>
      </c>
      <c r="K35" s="61"/>
      <c r="L35" s="60"/>
      <c r="M35" s="56"/>
      <c r="N35" s="56"/>
      <c r="O35" s="57">
        <v>0</v>
      </c>
      <c r="P35" s="60"/>
      <c r="Q35" s="56"/>
      <c r="R35" s="62">
        <f>IF(O35=0,0,R47/O35)</f>
        <v>0</v>
      </c>
      <c r="S35" s="63"/>
    </row>
    <row r="36" spans="1:19" ht="20.25" customHeight="1">
      <c r="A36" s="46"/>
      <c r="B36" s="47"/>
      <c r="C36" s="47"/>
      <c r="D36" s="47"/>
      <c r="E36" s="48" t="s">
        <v>32</v>
      </c>
      <c r="F36" s="47"/>
      <c r="G36" s="47"/>
      <c r="H36" s="47"/>
      <c r="I36" s="47"/>
      <c r="J36" s="64" t="s">
        <v>33</v>
      </c>
      <c r="K36" s="47"/>
      <c r="L36" s="47"/>
      <c r="M36" s="47"/>
      <c r="N36" s="47"/>
      <c r="O36" s="47"/>
      <c r="P36" s="47"/>
      <c r="Q36" s="47"/>
      <c r="R36" s="47"/>
      <c r="S36" s="49"/>
    </row>
    <row r="37" spans="1:19" ht="20.25" customHeight="1">
      <c r="A37" s="65" t="s">
        <v>34</v>
      </c>
      <c r="B37" s="66"/>
      <c r="C37" s="67" t="s">
        <v>35</v>
      </c>
      <c r="D37" s="68"/>
      <c r="E37" s="68"/>
      <c r="F37" s="69"/>
      <c r="G37" s="65" t="s">
        <v>36</v>
      </c>
      <c r="H37" s="70"/>
      <c r="I37" s="67" t="s">
        <v>37</v>
      </c>
      <c r="J37" s="68"/>
      <c r="K37" s="68"/>
      <c r="L37" s="65" t="s">
        <v>38</v>
      </c>
      <c r="M37" s="70"/>
      <c r="N37" s="67" t="s">
        <v>39</v>
      </c>
      <c r="O37" s="68"/>
      <c r="P37" s="68"/>
      <c r="Q37" s="68"/>
      <c r="R37" s="68"/>
      <c r="S37" s="69"/>
    </row>
    <row r="38" spans="1:19" ht="20.25" customHeight="1">
      <c r="A38" s="71">
        <v>1</v>
      </c>
      <c r="B38" s="72" t="s">
        <v>40</v>
      </c>
      <c r="C38" s="17"/>
      <c r="D38" s="73" t="s">
        <v>41</v>
      </c>
      <c r="E38" s="74">
        <f>SUMIF(Rozpocet!O5:O155,8,Rozpocet!I5:I155)</f>
        <v>0</v>
      </c>
      <c r="F38" s="75"/>
      <c r="G38" s="71">
        <v>8</v>
      </c>
      <c r="H38" s="76" t="s">
        <v>42</v>
      </c>
      <c r="I38" s="33"/>
      <c r="J38" s="77">
        <v>0</v>
      </c>
      <c r="K38" s="78"/>
      <c r="L38" s="71">
        <v>13</v>
      </c>
      <c r="M38" s="31" t="s">
        <v>43</v>
      </c>
      <c r="N38" s="39"/>
      <c r="O38" s="39"/>
      <c r="P38" s="79">
        <f>M49</f>
        <v>21</v>
      </c>
      <c r="Q38" s="80" t="s">
        <v>44</v>
      </c>
      <c r="R38" s="74">
        <v>0</v>
      </c>
      <c r="S38" s="75"/>
    </row>
    <row r="39" spans="1:19" ht="20.25" customHeight="1">
      <c r="A39" s="71">
        <v>2</v>
      </c>
      <c r="B39" s="81"/>
      <c r="C39" s="36"/>
      <c r="D39" s="73" t="s">
        <v>45</v>
      </c>
      <c r="E39" s="74">
        <f>SUMIF(Rozpocet!O10:O155,4,Rozpocet!I10:I155)</f>
        <v>0</v>
      </c>
      <c r="F39" s="75"/>
      <c r="G39" s="71">
        <v>9</v>
      </c>
      <c r="H39" s="13" t="s">
        <v>46</v>
      </c>
      <c r="I39" s="73"/>
      <c r="J39" s="77">
        <v>0</v>
      </c>
      <c r="K39" s="78"/>
      <c r="L39" s="71">
        <v>14</v>
      </c>
      <c r="M39" s="31" t="s">
        <v>47</v>
      </c>
      <c r="N39" s="39"/>
      <c r="O39" s="39"/>
      <c r="P39" s="79">
        <f>M49</f>
        <v>21</v>
      </c>
      <c r="Q39" s="80" t="s">
        <v>44</v>
      </c>
      <c r="R39" s="74">
        <v>0</v>
      </c>
      <c r="S39" s="75"/>
    </row>
    <row r="40" spans="1:19" ht="20.25" customHeight="1">
      <c r="A40" s="71">
        <v>3</v>
      </c>
      <c r="B40" s="72" t="s">
        <v>48</v>
      </c>
      <c r="C40" s="17"/>
      <c r="D40" s="73" t="s">
        <v>41</v>
      </c>
      <c r="E40" s="74">
        <f>SUMIF(Rozpocet!O11:O155,32,Rozpocet!I11:I155)</f>
        <v>0</v>
      </c>
      <c r="F40" s="75"/>
      <c r="G40" s="71">
        <v>10</v>
      </c>
      <c r="H40" s="76" t="s">
        <v>49</v>
      </c>
      <c r="I40" s="33"/>
      <c r="J40" s="77">
        <v>0</v>
      </c>
      <c r="K40" s="78"/>
      <c r="L40" s="71">
        <v>15</v>
      </c>
      <c r="M40" s="31" t="s">
        <v>50</v>
      </c>
      <c r="N40" s="39"/>
      <c r="O40" s="39"/>
      <c r="P40" s="79">
        <f>M49</f>
        <v>21</v>
      </c>
      <c r="Q40" s="80" t="s">
        <v>44</v>
      </c>
      <c r="R40" s="74">
        <v>0</v>
      </c>
      <c r="S40" s="75"/>
    </row>
    <row r="41" spans="1:19" ht="20.25" customHeight="1">
      <c r="A41" s="71">
        <v>4</v>
      </c>
      <c r="B41" s="81"/>
      <c r="C41" s="36"/>
      <c r="D41" s="73" t="s">
        <v>45</v>
      </c>
      <c r="E41" s="74">
        <f>SUMIF(Rozpocet!O12:O155,16,Rozpocet!I12:I155)+SUMIF(Rozpocet!O12:O155,128,Rozpocet!I12:I155)</f>
        <v>0</v>
      </c>
      <c r="F41" s="75"/>
      <c r="G41" s="71">
        <v>11</v>
      </c>
      <c r="H41" s="76"/>
      <c r="I41" s="33"/>
      <c r="J41" s="77">
        <v>0</v>
      </c>
      <c r="K41" s="78"/>
      <c r="L41" s="71">
        <v>16</v>
      </c>
      <c r="M41" s="31" t="s">
        <v>51</v>
      </c>
      <c r="N41" s="39"/>
      <c r="O41" s="39"/>
      <c r="P41" s="79">
        <f>M49</f>
        <v>21</v>
      </c>
      <c r="Q41" s="80" t="s">
        <v>44</v>
      </c>
      <c r="R41" s="74">
        <v>0</v>
      </c>
      <c r="S41" s="75"/>
    </row>
    <row r="42" spans="1:19" ht="20.25" customHeight="1">
      <c r="A42" s="71">
        <v>5</v>
      </c>
      <c r="B42" s="72" t="s">
        <v>52</v>
      </c>
      <c r="C42" s="17"/>
      <c r="D42" s="73" t="s">
        <v>41</v>
      </c>
      <c r="E42" s="74">
        <f>SUMIF(Rozpocet!O13:O155,256,Rozpocet!I13:I155)</f>
        <v>0</v>
      </c>
      <c r="F42" s="75"/>
      <c r="G42" s="82"/>
      <c r="H42" s="39"/>
      <c r="I42" s="33"/>
      <c r="J42" s="83"/>
      <c r="K42" s="78"/>
      <c r="L42" s="71">
        <v>17</v>
      </c>
      <c r="M42" s="31" t="s">
        <v>53</v>
      </c>
      <c r="N42" s="39"/>
      <c r="O42" s="39"/>
      <c r="P42" s="79">
        <f>M49</f>
        <v>21</v>
      </c>
      <c r="Q42" s="80" t="s">
        <v>44</v>
      </c>
      <c r="R42" s="74">
        <v>0</v>
      </c>
      <c r="S42" s="75"/>
    </row>
    <row r="43" spans="1:19" ht="20.25" customHeight="1">
      <c r="A43" s="71">
        <v>6</v>
      </c>
      <c r="B43" s="81"/>
      <c r="C43" s="36"/>
      <c r="D43" s="73" t="s">
        <v>45</v>
      </c>
      <c r="E43" s="74">
        <f>SUMIF(Rozpocet!O14:O155,64,Rozpocet!I14:I155)</f>
        <v>0</v>
      </c>
      <c r="F43" s="75"/>
      <c r="G43" s="82"/>
      <c r="H43" s="39"/>
      <c r="I43" s="33"/>
      <c r="J43" s="83"/>
      <c r="K43" s="78"/>
      <c r="L43" s="71">
        <v>18</v>
      </c>
      <c r="M43" s="76" t="s">
        <v>54</v>
      </c>
      <c r="N43" s="39"/>
      <c r="O43" s="39"/>
      <c r="P43" s="39"/>
      <c r="Q43" s="33"/>
      <c r="R43" s="74">
        <f>SUMIF(Rozpocet!O14:O155,1024,Rozpocet!I14:I155)</f>
        <v>0</v>
      </c>
      <c r="S43" s="75"/>
    </row>
    <row r="44" spans="1:19" ht="20.25" customHeight="1">
      <c r="A44" s="71">
        <v>7</v>
      </c>
      <c r="B44" s="84" t="s">
        <v>55</v>
      </c>
      <c r="C44" s="39"/>
      <c r="D44" s="33"/>
      <c r="E44" s="85">
        <f>SUM(E38:E43)</f>
        <v>0</v>
      </c>
      <c r="F44" s="49"/>
      <c r="G44" s="71">
        <v>12</v>
      </c>
      <c r="H44" s="84" t="s">
        <v>56</v>
      </c>
      <c r="I44" s="33"/>
      <c r="J44" s="86">
        <f>SUM(J38:J41)</f>
        <v>0</v>
      </c>
      <c r="K44" s="87"/>
      <c r="L44" s="71">
        <v>19</v>
      </c>
      <c r="M44" s="72" t="s">
        <v>57</v>
      </c>
      <c r="N44" s="29"/>
      <c r="O44" s="29"/>
      <c r="P44" s="29"/>
      <c r="Q44" s="88"/>
      <c r="R44" s="85">
        <f>SUM(R38:R43)</f>
        <v>0</v>
      </c>
      <c r="S44" s="49"/>
    </row>
    <row r="45" spans="1:19" ht="20.25" customHeight="1">
      <c r="A45" s="89">
        <v>20</v>
      </c>
      <c r="B45" s="90" t="s">
        <v>58</v>
      </c>
      <c r="C45" s="91"/>
      <c r="D45" s="92"/>
      <c r="E45" s="93">
        <f>SUMIF(Rozpocet!O14:O155,512,Rozpocet!I14:I155)</f>
        <v>0</v>
      </c>
      <c r="F45" s="45"/>
      <c r="G45" s="89">
        <v>21</v>
      </c>
      <c r="H45" s="90" t="s">
        <v>59</v>
      </c>
      <c r="I45" s="92"/>
      <c r="J45" s="94">
        <v>0</v>
      </c>
      <c r="K45" s="95">
        <f>M49</f>
        <v>21</v>
      </c>
      <c r="L45" s="89">
        <v>22</v>
      </c>
      <c r="M45" s="90" t="s">
        <v>60</v>
      </c>
      <c r="N45" s="91"/>
      <c r="O45" s="91"/>
      <c r="P45" s="91"/>
      <c r="Q45" s="92"/>
      <c r="R45" s="93">
        <f>SUMIF(Rozpocet!O14:O155,"&lt;4",Rozpocet!I14:I155)+SUMIF(Rozpocet!O14:O155,"&gt;1024",Rozpocet!I14:I155)</f>
        <v>0</v>
      </c>
      <c r="S45" s="45"/>
    </row>
    <row r="46" spans="1:19" ht="20.25" customHeight="1">
      <c r="A46" s="96" t="s">
        <v>19</v>
      </c>
      <c r="B46" s="10"/>
      <c r="C46" s="10"/>
      <c r="D46" s="10"/>
      <c r="E46" s="10"/>
      <c r="F46" s="97"/>
      <c r="G46" s="98"/>
      <c r="H46" s="10"/>
      <c r="I46" s="10"/>
      <c r="J46" s="10"/>
      <c r="K46" s="10"/>
      <c r="L46" s="65" t="s">
        <v>61</v>
      </c>
      <c r="M46" s="52"/>
      <c r="N46" s="67" t="s">
        <v>62</v>
      </c>
      <c r="O46" s="51"/>
      <c r="P46" s="51"/>
      <c r="Q46" s="51"/>
      <c r="R46" s="51"/>
      <c r="S46" s="54"/>
    </row>
    <row r="47" spans="1:19" ht="20.25" customHeight="1">
      <c r="A47" s="12"/>
      <c r="B47" s="13"/>
      <c r="C47" s="13"/>
      <c r="D47" s="13"/>
      <c r="E47" s="13"/>
      <c r="F47" s="20"/>
      <c r="G47" s="99"/>
      <c r="H47" s="13"/>
      <c r="I47" s="13"/>
      <c r="J47" s="13"/>
      <c r="K47" s="13"/>
      <c r="L47" s="71">
        <v>23</v>
      </c>
      <c r="M47" s="76" t="s">
        <v>63</v>
      </c>
      <c r="N47" s="39"/>
      <c r="O47" s="39"/>
      <c r="P47" s="39"/>
      <c r="Q47" s="75"/>
      <c r="R47" s="85">
        <f>ROUND(E44+J44+R44+E45+J45+R45,2)</f>
        <v>0</v>
      </c>
      <c r="S47" s="100">
        <f>E44+J44+R44+E45+J45+R45</f>
        <v>0</v>
      </c>
    </row>
    <row r="48" spans="1:19" ht="20.25" customHeight="1">
      <c r="A48" s="101" t="s">
        <v>64</v>
      </c>
      <c r="B48" s="35"/>
      <c r="C48" s="35"/>
      <c r="D48" s="35"/>
      <c r="E48" s="35"/>
      <c r="F48" s="36"/>
      <c r="G48" s="102" t="s">
        <v>65</v>
      </c>
      <c r="H48" s="35"/>
      <c r="I48" s="35"/>
      <c r="J48" s="35"/>
      <c r="K48" s="35"/>
      <c r="L48" s="71">
        <v>24</v>
      </c>
      <c r="M48" s="103">
        <v>15</v>
      </c>
      <c r="N48" s="36" t="s">
        <v>44</v>
      </c>
      <c r="O48" s="104">
        <f>R47-O49</f>
        <v>0</v>
      </c>
      <c r="P48" s="39" t="s">
        <v>66</v>
      </c>
      <c r="Q48" s="33"/>
      <c r="R48" s="105">
        <f>ROUNDUP(O48*M48/100,1)</f>
        <v>0</v>
      </c>
      <c r="S48" s="106">
        <f>O48*M48/100</f>
        <v>0</v>
      </c>
    </row>
    <row r="49" spans="1:19" ht="20.25" customHeight="1">
      <c r="A49" s="107" t="s">
        <v>18</v>
      </c>
      <c r="B49" s="29"/>
      <c r="C49" s="29"/>
      <c r="D49" s="29"/>
      <c r="E49" s="29"/>
      <c r="F49" s="17"/>
      <c r="G49" s="108"/>
      <c r="H49" s="29"/>
      <c r="I49" s="29"/>
      <c r="J49" s="29"/>
      <c r="K49" s="29"/>
      <c r="L49" s="71">
        <v>25</v>
      </c>
      <c r="M49" s="109">
        <v>21</v>
      </c>
      <c r="N49" s="33" t="s">
        <v>44</v>
      </c>
      <c r="O49" s="104">
        <f>ROUND(SUMIF(Rozpocet!N14:N155,M49,Rozpocet!I14:I155)+SUMIF(P38:P42,M49,R38:R42)+IF(K45=M49,J45,0),2)</f>
        <v>0</v>
      </c>
      <c r="P49" s="39" t="s">
        <v>66</v>
      </c>
      <c r="Q49" s="33"/>
      <c r="R49" s="74">
        <f>ROUNDUP(O49*M49/100,1)</f>
        <v>0</v>
      </c>
      <c r="S49" s="110">
        <f>O49*M49/100</f>
        <v>0</v>
      </c>
    </row>
    <row r="50" spans="1:19" ht="20.25" customHeight="1">
      <c r="A50" s="12"/>
      <c r="B50" s="13"/>
      <c r="C50" s="13"/>
      <c r="D50" s="13"/>
      <c r="E50" s="13"/>
      <c r="F50" s="20"/>
      <c r="G50" s="99"/>
      <c r="H50" s="13"/>
      <c r="I50" s="13"/>
      <c r="J50" s="13"/>
      <c r="K50" s="13"/>
      <c r="L50" s="89">
        <v>26</v>
      </c>
      <c r="M50" s="111" t="s">
        <v>67</v>
      </c>
      <c r="N50" s="91"/>
      <c r="O50" s="91"/>
      <c r="P50" s="91"/>
      <c r="Q50" s="112"/>
      <c r="R50" s="113">
        <f>R47+R48+R49</f>
        <v>0</v>
      </c>
      <c r="S50" s="114"/>
    </row>
    <row r="51" spans="1:19" ht="20.25" customHeight="1">
      <c r="A51" s="101" t="s">
        <v>64</v>
      </c>
      <c r="B51" s="35"/>
      <c r="C51" s="35"/>
      <c r="D51" s="35"/>
      <c r="E51" s="35"/>
      <c r="F51" s="36"/>
      <c r="G51" s="102" t="s">
        <v>65</v>
      </c>
      <c r="H51" s="35"/>
      <c r="I51" s="35"/>
      <c r="J51" s="35"/>
      <c r="K51" s="35"/>
      <c r="L51" s="65" t="s">
        <v>68</v>
      </c>
      <c r="M51" s="52"/>
      <c r="N51" s="67" t="s">
        <v>69</v>
      </c>
      <c r="O51" s="51"/>
      <c r="P51" s="51"/>
      <c r="Q51" s="51"/>
      <c r="R51" s="115"/>
      <c r="S51" s="54"/>
    </row>
    <row r="52" spans="1:19" ht="20.25" customHeight="1">
      <c r="A52" s="107" t="s">
        <v>20</v>
      </c>
      <c r="B52" s="29"/>
      <c r="C52" s="29"/>
      <c r="D52" s="29"/>
      <c r="E52" s="29"/>
      <c r="F52" s="17"/>
      <c r="G52" s="108"/>
      <c r="H52" s="29"/>
      <c r="I52" s="29"/>
      <c r="J52" s="29"/>
      <c r="K52" s="29"/>
      <c r="L52" s="71">
        <v>27</v>
      </c>
      <c r="M52" s="76" t="s">
        <v>70</v>
      </c>
      <c r="N52" s="39"/>
      <c r="O52" s="39"/>
      <c r="P52" s="39"/>
      <c r="Q52" s="33"/>
      <c r="R52" s="74">
        <v>0</v>
      </c>
      <c r="S52" s="75"/>
    </row>
    <row r="53" spans="1:19" ht="20.25" customHeight="1">
      <c r="A53" s="12"/>
      <c r="B53" s="13"/>
      <c r="C53" s="13"/>
      <c r="D53" s="13"/>
      <c r="E53" s="13"/>
      <c r="F53" s="20"/>
      <c r="G53" s="99"/>
      <c r="H53" s="13"/>
      <c r="I53" s="13"/>
      <c r="J53" s="13"/>
      <c r="K53" s="13"/>
      <c r="L53" s="71">
        <v>28</v>
      </c>
      <c r="M53" s="76" t="s">
        <v>71</v>
      </c>
      <c r="N53" s="39"/>
      <c r="O53" s="39"/>
      <c r="P53" s="39"/>
      <c r="Q53" s="33"/>
      <c r="R53" s="74">
        <v>0</v>
      </c>
      <c r="S53" s="75"/>
    </row>
    <row r="54" spans="1:19" ht="20.25" customHeight="1">
      <c r="A54" s="116" t="s">
        <v>64</v>
      </c>
      <c r="B54" s="44"/>
      <c r="C54" s="44"/>
      <c r="D54" s="44"/>
      <c r="E54" s="44"/>
      <c r="F54" s="117"/>
      <c r="G54" s="118" t="s">
        <v>65</v>
      </c>
      <c r="H54" s="44"/>
      <c r="I54" s="44"/>
      <c r="J54" s="44"/>
      <c r="K54" s="44"/>
      <c r="L54" s="89">
        <v>29</v>
      </c>
      <c r="M54" s="90" t="s">
        <v>72</v>
      </c>
      <c r="N54" s="91"/>
      <c r="O54" s="91"/>
      <c r="P54" s="91"/>
      <c r="Q54" s="92"/>
      <c r="R54" s="58">
        <v>0</v>
      </c>
      <c r="S54" s="119"/>
    </row>
  </sheetData>
  <sheetProtection selectLockedCells="1" selectUnlockedCells="1"/>
  <mergeCells count="4">
    <mergeCell ref="E5:J5"/>
    <mergeCell ref="E7:J7"/>
    <mergeCell ref="E9:J9"/>
    <mergeCell ref="P9:R9"/>
  </mergeCells>
  <printOptions verticalCentered="1"/>
  <pageMargins left="0.5902777777777778" right="0.5902777777777778" top="0.9055555555555556" bottom="0.9055555555555556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showGridLines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5" width="0" style="1" hidden="1" customWidth="1"/>
    <col min="6" max="16384" width="9.140625" style="1" customWidth="1"/>
  </cols>
  <sheetData>
    <row r="1" spans="1:5" ht="18" customHeight="1">
      <c r="A1" s="120" t="s">
        <v>73</v>
      </c>
      <c r="B1" s="121"/>
      <c r="C1" s="121"/>
      <c r="D1" s="121"/>
      <c r="E1" s="121"/>
    </row>
    <row r="2" spans="1:5" ht="12" customHeight="1">
      <c r="A2" s="122" t="s">
        <v>74</v>
      </c>
      <c r="B2" s="123" t="str">
        <f>'Krycí list'!E5</f>
        <v>Obnova mostu po povodni ul. Havlíčkova, N. Bor</v>
      </c>
      <c r="C2" s="124"/>
      <c r="D2" s="124"/>
      <c r="E2" s="124"/>
    </row>
    <row r="3" spans="1:5" ht="12" customHeight="1">
      <c r="A3" s="122" t="s">
        <v>75</v>
      </c>
      <c r="B3" s="123" t="str">
        <f>'Krycí list'!E7</f>
        <v>Most M-19, Nový Bor</v>
      </c>
      <c r="C3" s="125"/>
      <c r="D3" s="123"/>
      <c r="E3" s="126"/>
    </row>
    <row r="4" spans="1:5" ht="12" customHeight="1">
      <c r="A4" s="122" t="s">
        <v>76</v>
      </c>
      <c r="B4" s="123" t="str">
        <f>'Krycí list'!E9</f>
        <v> </v>
      </c>
      <c r="C4" s="125"/>
      <c r="D4" s="123"/>
      <c r="E4" s="126"/>
    </row>
    <row r="5" spans="1:5" ht="12" customHeight="1">
      <c r="A5" s="123" t="s">
        <v>77</v>
      </c>
      <c r="B5" s="123" t="str">
        <f>'Krycí list'!P5</f>
        <v> </v>
      </c>
      <c r="C5" s="125"/>
      <c r="D5" s="123"/>
      <c r="E5" s="126"/>
    </row>
    <row r="6" spans="1:5" ht="6" customHeight="1">
      <c r="A6" s="123"/>
      <c r="B6" s="123"/>
      <c r="C6" s="125"/>
      <c r="D6" s="123"/>
      <c r="E6" s="126"/>
    </row>
    <row r="7" spans="1:5" ht="12" customHeight="1">
      <c r="A7" s="123" t="s">
        <v>78</v>
      </c>
      <c r="B7" s="123" t="str">
        <f>'Krycí list'!E26</f>
        <v> </v>
      </c>
      <c r="C7" s="125"/>
      <c r="D7" s="123"/>
      <c r="E7" s="126"/>
    </row>
    <row r="8" spans="1:5" ht="12" customHeight="1">
      <c r="A8" s="123" t="s">
        <v>79</v>
      </c>
      <c r="B8" s="123" t="str">
        <f>'Krycí list'!E28</f>
        <v> </v>
      </c>
      <c r="C8" s="125"/>
      <c r="D8" s="123"/>
      <c r="E8" s="126"/>
    </row>
    <row r="9" spans="1:5" ht="12" customHeight="1">
      <c r="A9" s="123" t="s">
        <v>80</v>
      </c>
      <c r="B9" s="123" t="s">
        <v>24</v>
      </c>
      <c r="C9" s="125"/>
      <c r="D9" s="123"/>
      <c r="E9" s="126"/>
    </row>
    <row r="10" spans="1:5" ht="6" customHeight="1">
      <c r="A10" s="121"/>
      <c r="B10" s="121"/>
      <c r="C10" s="121"/>
      <c r="D10" s="121"/>
      <c r="E10" s="121"/>
    </row>
    <row r="11" spans="1:5" ht="12" customHeight="1">
      <c r="A11" s="127" t="s">
        <v>81</v>
      </c>
      <c r="B11" s="128" t="s">
        <v>82</v>
      </c>
      <c r="C11" s="129" t="s">
        <v>83</v>
      </c>
      <c r="D11" s="130" t="s">
        <v>84</v>
      </c>
      <c r="E11" s="129" t="s">
        <v>85</v>
      </c>
    </row>
    <row r="12" spans="1:5" ht="12" customHeight="1">
      <c r="A12" s="131">
        <v>1</v>
      </c>
      <c r="B12" s="132">
        <v>2</v>
      </c>
      <c r="C12" s="133">
        <v>3</v>
      </c>
      <c r="D12" s="134">
        <v>4</v>
      </c>
      <c r="E12" s="133">
        <v>5</v>
      </c>
    </row>
    <row r="13" spans="1:5" ht="3.75" customHeight="1">
      <c r="A13" s="135"/>
      <c r="B13" s="136"/>
      <c r="C13" s="136"/>
      <c r="D13" s="136"/>
      <c r="E13" s="137"/>
    </row>
    <row r="14" spans="1:5" s="142" customFormat="1" ht="12.75" customHeight="1">
      <c r="A14" s="138" t="str">
        <f>Rozpocet!D14</f>
        <v>HSV</v>
      </c>
      <c r="B14" s="139" t="str">
        <f>Rozpocet!E14</f>
        <v>Práce a dodávky HSV</v>
      </c>
      <c r="C14" s="140">
        <f>Rozpocet!I14</f>
        <v>0</v>
      </c>
      <c r="D14" s="141">
        <f>Rozpocet!K14</f>
        <v>205.061209900328</v>
      </c>
      <c r="E14" s="141">
        <f>Rozpocet!M14</f>
        <v>90.65513999999999</v>
      </c>
    </row>
    <row r="15" spans="1:5" s="142" customFormat="1" ht="12.75" customHeight="1">
      <c r="A15" s="143" t="str">
        <f>Rozpocet!D15</f>
        <v>1</v>
      </c>
      <c r="B15" s="144" t="str">
        <f>Rozpocet!E15</f>
        <v>Zemní práce</v>
      </c>
      <c r="C15" s="145">
        <f>Rozpocet!I15</f>
        <v>0</v>
      </c>
      <c r="D15" s="146">
        <f>Rozpocet!K15</f>
        <v>86.164350576</v>
      </c>
      <c r="E15" s="146">
        <f>Rozpocet!M15</f>
        <v>15.261540000000002</v>
      </c>
    </row>
    <row r="16" spans="1:5" s="142" customFormat="1" ht="12.75" customHeight="1">
      <c r="A16" s="143" t="str">
        <f>Rozpocet!D45</f>
        <v>2</v>
      </c>
      <c r="B16" s="144" t="str">
        <f>Rozpocet!E45</f>
        <v>Zakládání</v>
      </c>
      <c r="C16" s="145">
        <f>Rozpocet!I45</f>
        <v>0</v>
      </c>
      <c r="D16" s="146">
        <f>Rozpocet!K45</f>
        <v>46.94137575976</v>
      </c>
      <c r="E16" s="146">
        <f>Rozpocet!M45</f>
        <v>0</v>
      </c>
    </row>
    <row r="17" spans="1:5" s="142" customFormat="1" ht="12.75" customHeight="1">
      <c r="A17" s="143" t="str">
        <f>Rozpocet!D63</f>
        <v>3</v>
      </c>
      <c r="B17" s="144" t="str">
        <f>Rozpocet!E63</f>
        <v>Svislé a kompletní konstrukce</v>
      </c>
      <c r="C17" s="145">
        <f>Rozpocet!I63</f>
        <v>0</v>
      </c>
      <c r="D17" s="146">
        <f>Rozpocet!K63</f>
        <v>45.488261092567996</v>
      </c>
      <c r="E17" s="146">
        <f>Rozpocet!M63</f>
        <v>0</v>
      </c>
    </row>
    <row r="18" spans="1:5" s="142" customFormat="1" ht="12.75" customHeight="1">
      <c r="A18" s="143" t="str">
        <f>Rozpocet!D88</f>
        <v>4</v>
      </c>
      <c r="B18" s="144" t="str">
        <f>Rozpocet!E88</f>
        <v>Vodorovné konstrukce</v>
      </c>
      <c r="C18" s="145">
        <f>Rozpocet!I88</f>
        <v>0</v>
      </c>
      <c r="D18" s="146">
        <f>Rozpocet!K88</f>
        <v>22.73922364</v>
      </c>
      <c r="E18" s="146">
        <f>Rozpocet!M88</f>
        <v>0</v>
      </c>
    </row>
    <row r="19" spans="1:5" s="142" customFormat="1" ht="12.75" customHeight="1">
      <c r="A19" s="143" t="str">
        <f>Rozpocet!D103</f>
        <v>5</v>
      </c>
      <c r="B19" s="144" t="str">
        <f>Rozpocet!E103</f>
        <v>Komunikace</v>
      </c>
      <c r="C19" s="145">
        <f>Rozpocet!I103</f>
        <v>0</v>
      </c>
      <c r="D19" s="146">
        <f>Rozpocet!K103</f>
        <v>0.019727400000000003</v>
      </c>
      <c r="E19" s="146">
        <f>Rozpocet!M103</f>
        <v>0</v>
      </c>
    </row>
    <row r="20" spans="1:5" s="142" customFormat="1" ht="12.75" customHeight="1">
      <c r="A20" s="143" t="str">
        <f>Rozpocet!D111</f>
        <v>9</v>
      </c>
      <c r="B20" s="144" t="str">
        <f>Rozpocet!E111</f>
        <v>Ostatní konstrukce a práce-bourání</v>
      </c>
      <c r="C20" s="145">
        <f>Rozpocet!I111</f>
        <v>0</v>
      </c>
      <c r="D20" s="146">
        <f>Rozpocet!K111</f>
        <v>3.708271432</v>
      </c>
      <c r="E20" s="146">
        <f>Rozpocet!M111</f>
        <v>75.39359999999999</v>
      </c>
    </row>
    <row r="21" spans="1:5" s="142" customFormat="1" ht="12.75" customHeight="1">
      <c r="A21" s="147" t="str">
        <f>Rozpocet!D128</f>
        <v>99</v>
      </c>
      <c r="B21" s="148" t="str">
        <f>Rozpocet!E128</f>
        <v>Přesun hmot</v>
      </c>
      <c r="C21" s="149">
        <f>Rozpocet!I128</f>
        <v>0</v>
      </c>
      <c r="D21" s="150">
        <f>Rozpocet!K128</f>
        <v>0</v>
      </c>
      <c r="E21" s="150">
        <f>Rozpocet!M128</f>
        <v>0</v>
      </c>
    </row>
    <row r="22" spans="1:5" s="142" customFormat="1" ht="12.75" customHeight="1">
      <c r="A22" s="138" t="str">
        <f>Rozpocet!D133</f>
        <v>PSV</v>
      </c>
      <c r="B22" s="139" t="str">
        <f>Rozpocet!E133</f>
        <v>Práce a dodávky PSV</v>
      </c>
      <c r="C22" s="140">
        <f>Rozpocet!I133</f>
        <v>0</v>
      </c>
      <c r="D22" s="141">
        <f>Rozpocet!K133</f>
        <v>0.7017643</v>
      </c>
      <c r="E22" s="141">
        <f>Rozpocet!M133</f>
        <v>0.15</v>
      </c>
    </row>
    <row r="23" spans="1:5" s="142" customFormat="1" ht="12.75" customHeight="1">
      <c r="A23" s="143" t="str">
        <f>Rozpocet!D134</f>
        <v>711</v>
      </c>
      <c r="B23" s="144" t="str">
        <f>Rozpocet!E134</f>
        <v>Izolace proti vodě, vlhkosti a plynům</v>
      </c>
      <c r="C23" s="145">
        <f>Rozpocet!I134</f>
        <v>0</v>
      </c>
      <c r="D23" s="146">
        <f>Rozpocet!K134</f>
        <v>0.29202279999999997</v>
      </c>
      <c r="E23" s="146">
        <f>Rozpocet!M134</f>
        <v>0</v>
      </c>
    </row>
    <row r="24" spans="1:5" s="142" customFormat="1" ht="12.75" customHeight="1">
      <c r="A24" s="143" t="str">
        <f>Rozpocet!D141</f>
        <v>767</v>
      </c>
      <c r="B24" s="144" t="str">
        <f>Rozpocet!E141</f>
        <v>Konstrukce zámečnické</v>
      </c>
      <c r="C24" s="145">
        <f>Rozpocet!I141</f>
        <v>0</v>
      </c>
      <c r="D24" s="146">
        <f>Rozpocet!K141</f>
        <v>0.40974150000000004</v>
      </c>
      <c r="E24" s="146">
        <f>Rozpocet!M141</f>
        <v>0.15</v>
      </c>
    </row>
    <row r="25" spans="1:5" s="142" customFormat="1" ht="12.75" customHeight="1">
      <c r="A25" s="138" t="str">
        <f>Rozpocet!D145</f>
        <v>000</v>
      </c>
      <c r="B25" s="139" t="str">
        <f>Rozpocet!E145</f>
        <v>Nepojmenované práce</v>
      </c>
      <c r="C25" s="140">
        <f>Rozpocet!I145</f>
        <v>0</v>
      </c>
      <c r="D25" s="141">
        <f>Rozpocet!K145</f>
        <v>0</v>
      </c>
      <c r="E25" s="141">
        <f>Rozpocet!M145</f>
        <v>0</v>
      </c>
    </row>
    <row r="26" spans="1:5" s="142" customFormat="1" ht="12.75" customHeight="1">
      <c r="A26" s="143" t="str">
        <f>Rozpocet!D146</f>
        <v>0</v>
      </c>
      <c r="B26" s="144" t="str">
        <f>Rozpocet!E146</f>
        <v>Ostatní opatření</v>
      </c>
      <c r="C26" s="145">
        <f>Rozpocet!I146</f>
        <v>0</v>
      </c>
      <c r="D26" s="146">
        <f>Rozpocet!K146</f>
        <v>0</v>
      </c>
      <c r="E26" s="146">
        <f>Rozpocet!M146</f>
        <v>0</v>
      </c>
    </row>
    <row r="27" spans="2:5" s="151" customFormat="1" ht="12.75" customHeight="1">
      <c r="B27" s="152" t="s">
        <v>86</v>
      </c>
      <c r="C27" s="153">
        <f>Rozpocet!I155</f>
        <v>0</v>
      </c>
      <c r="D27" s="154">
        <f>Rozpocet!K155</f>
        <v>205.76297420032802</v>
      </c>
      <c r="E27" s="154">
        <f>Rozpocet!M155</f>
        <v>90.80514</v>
      </c>
    </row>
  </sheetData>
  <sheetProtection selectLockedCells="1" selectUnlockedCells="1"/>
  <printOptions horizontalCentered="1"/>
  <pageMargins left="1.1020833333333333" right="1.1020833333333333" top="0.7875" bottom="0.7875" header="0.5118055555555555" footer="0.5118055555555555"/>
  <pageSetup horizontalDpi="300" verticalDpi="300" orientation="portrait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5"/>
  <sheetViews>
    <sheetView showGridLines="0" tabSelected="1" workbookViewId="0" topLeftCell="C1">
      <pane ySplit="13" topLeftCell="A31" activePane="bottomLeft" state="frozen"/>
      <selection pane="topLeft" activeCell="C1" sqref="C1"/>
      <selection pane="bottomLeft" activeCell="H155" sqref="H155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3" width="0" style="1" hidden="1" customWidth="1"/>
    <col min="14" max="14" width="5.28125" style="1" customWidth="1"/>
    <col min="15" max="20" width="0" style="1" hidden="1" customWidth="1"/>
    <col min="21" max="16384" width="9.140625" style="1" customWidth="1"/>
  </cols>
  <sheetData>
    <row r="1" spans="1:20" ht="18" customHeight="1">
      <c r="A1" s="120" t="s">
        <v>87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6"/>
      <c r="P1" s="156"/>
      <c r="Q1" s="155"/>
      <c r="R1" s="155"/>
      <c r="S1" s="155"/>
      <c r="T1" s="155"/>
    </row>
    <row r="2" spans="1:20" ht="11.25" customHeight="1">
      <c r="A2" s="122" t="s">
        <v>74</v>
      </c>
      <c r="B2" s="123"/>
      <c r="C2" s="123" t="str">
        <f>'Krycí list'!E5</f>
        <v>Obnova mostu po povodni ul. Havlíčkova, N. Bor</v>
      </c>
      <c r="D2" s="123"/>
      <c r="E2" s="123"/>
      <c r="F2" s="123"/>
      <c r="G2" s="123"/>
      <c r="H2" s="123"/>
      <c r="I2" s="123"/>
      <c r="J2" s="123"/>
      <c r="K2" s="123"/>
      <c r="L2" s="155"/>
      <c r="M2" s="155"/>
      <c r="N2" s="155"/>
      <c r="O2" s="156"/>
      <c r="P2" s="156"/>
      <c r="Q2" s="155"/>
      <c r="R2" s="155"/>
      <c r="S2" s="155"/>
      <c r="T2" s="155"/>
    </row>
    <row r="3" spans="1:20" ht="11.25" customHeight="1">
      <c r="A3" s="122" t="s">
        <v>75</v>
      </c>
      <c r="B3" s="123"/>
      <c r="C3" s="123" t="str">
        <f>'Krycí list'!E7</f>
        <v>Most M-19, Nový Bor</v>
      </c>
      <c r="D3" s="123"/>
      <c r="E3" s="123"/>
      <c r="F3" s="123"/>
      <c r="G3" s="123"/>
      <c r="H3" s="123"/>
      <c r="I3" s="123"/>
      <c r="J3" s="123"/>
      <c r="K3" s="123"/>
      <c r="L3" s="155"/>
      <c r="M3" s="155"/>
      <c r="N3" s="155"/>
      <c r="O3" s="156"/>
      <c r="P3" s="156"/>
      <c r="Q3" s="155"/>
      <c r="R3" s="155"/>
      <c r="S3" s="155"/>
      <c r="T3" s="155"/>
    </row>
    <row r="4" spans="1:20" ht="11.25" customHeight="1">
      <c r="A4" s="122" t="s">
        <v>76</v>
      </c>
      <c r="B4" s="123"/>
      <c r="C4" s="123" t="str">
        <f>'Krycí list'!E9</f>
        <v> </v>
      </c>
      <c r="D4" s="123"/>
      <c r="E4" s="123"/>
      <c r="F4" s="123"/>
      <c r="G4" s="123"/>
      <c r="H4" s="123"/>
      <c r="I4" s="123"/>
      <c r="J4" s="123"/>
      <c r="K4" s="123"/>
      <c r="L4" s="155"/>
      <c r="M4" s="155"/>
      <c r="N4" s="155"/>
      <c r="O4" s="156"/>
      <c r="P4" s="156"/>
      <c r="Q4" s="155"/>
      <c r="R4" s="155"/>
      <c r="S4" s="155"/>
      <c r="T4" s="155"/>
    </row>
    <row r="5" spans="1:20" ht="11.25" customHeight="1">
      <c r="A5" s="123" t="s">
        <v>88</v>
      </c>
      <c r="B5" s="123"/>
      <c r="C5" s="123" t="str">
        <f>'Krycí list'!P5</f>
        <v> </v>
      </c>
      <c r="D5" s="123"/>
      <c r="E5" s="123"/>
      <c r="F5" s="123"/>
      <c r="G5" s="123"/>
      <c r="H5" s="123"/>
      <c r="I5" s="123"/>
      <c r="J5" s="123"/>
      <c r="K5" s="123"/>
      <c r="L5" s="155"/>
      <c r="M5" s="155"/>
      <c r="N5" s="155"/>
      <c r="O5" s="156"/>
      <c r="P5" s="156"/>
      <c r="Q5" s="155"/>
      <c r="R5" s="155"/>
      <c r="S5" s="155"/>
      <c r="T5" s="155"/>
    </row>
    <row r="6" spans="1:20" ht="6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55"/>
      <c r="M6" s="155"/>
      <c r="N6" s="155"/>
      <c r="O6" s="156"/>
      <c r="P6" s="156"/>
      <c r="Q6" s="155"/>
      <c r="R6" s="155"/>
      <c r="S6" s="155"/>
      <c r="T6" s="155"/>
    </row>
    <row r="7" spans="1:20" ht="11.25" customHeight="1">
      <c r="A7" s="123" t="s">
        <v>78</v>
      </c>
      <c r="B7" s="123"/>
      <c r="C7" s="123" t="str">
        <f>'Krycí list'!E26</f>
        <v> </v>
      </c>
      <c r="D7" s="123"/>
      <c r="E7" s="123"/>
      <c r="F7" s="123"/>
      <c r="G7" s="123"/>
      <c r="H7" s="123"/>
      <c r="I7" s="123"/>
      <c r="J7" s="123"/>
      <c r="K7" s="123"/>
      <c r="L7" s="155"/>
      <c r="M7" s="155"/>
      <c r="N7" s="155"/>
      <c r="O7" s="156"/>
      <c r="P7" s="156"/>
      <c r="Q7" s="155"/>
      <c r="R7" s="155"/>
      <c r="S7" s="155"/>
      <c r="T7" s="155"/>
    </row>
    <row r="8" spans="1:20" ht="11.25" customHeight="1">
      <c r="A8" s="123" t="s">
        <v>79</v>
      </c>
      <c r="B8" s="123"/>
      <c r="C8" s="123" t="str">
        <f>'Krycí list'!E28</f>
        <v> </v>
      </c>
      <c r="D8" s="123"/>
      <c r="E8" s="123"/>
      <c r="F8" s="123"/>
      <c r="G8" s="123"/>
      <c r="H8" s="123"/>
      <c r="I8" s="123"/>
      <c r="J8" s="123"/>
      <c r="K8" s="123"/>
      <c r="L8" s="155"/>
      <c r="M8" s="155"/>
      <c r="N8" s="155"/>
      <c r="O8" s="156"/>
      <c r="P8" s="156"/>
      <c r="Q8" s="155"/>
      <c r="R8" s="155"/>
      <c r="S8" s="155"/>
      <c r="T8" s="155"/>
    </row>
    <row r="9" spans="1:20" ht="11.25" customHeight="1">
      <c r="A9" s="123" t="s">
        <v>80</v>
      </c>
      <c r="B9" s="123"/>
      <c r="C9" s="123" t="s">
        <v>24</v>
      </c>
      <c r="D9" s="123"/>
      <c r="E9" s="123"/>
      <c r="F9" s="123"/>
      <c r="G9" s="123"/>
      <c r="H9" s="123"/>
      <c r="I9" s="123"/>
      <c r="J9" s="123"/>
      <c r="K9" s="123"/>
      <c r="L9" s="155"/>
      <c r="M9" s="155"/>
      <c r="N9" s="155"/>
      <c r="O9" s="156"/>
      <c r="P9" s="156"/>
      <c r="Q9" s="155"/>
      <c r="R9" s="155"/>
      <c r="S9" s="155"/>
      <c r="T9" s="155"/>
    </row>
    <row r="10" spans="1:20" ht="5.25" customHeight="1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6"/>
      <c r="P10" s="156"/>
      <c r="Q10" s="155"/>
      <c r="R10" s="155"/>
      <c r="S10" s="155"/>
      <c r="T10" s="155"/>
    </row>
    <row r="11" spans="1:21" ht="21.75" customHeight="1">
      <c r="A11" s="127" t="s">
        <v>89</v>
      </c>
      <c r="B11" s="128" t="s">
        <v>90</v>
      </c>
      <c r="C11" s="128" t="s">
        <v>91</v>
      </c>
      <c r="D11" s="128" t="s">
        <v>92</v>
      </c>
      <c r="E11" s="128" t="s">
        <v>82</v>
      </c>
      <c r="F11" s="128" t="s">
        <v>93</v>
      </c>
      <c r="G11" s="128" t="s">
        <v>94</v>
      </c>
      <c r="H11" s="128" t="s">
        <v>95</v>
      </c>
      <c r="I11" s="128" t="s">
        <v>83</v>
      </c>
      <c r="J11" s="128" t="s">
        <v>96</v>
      </c>
      <c r="K11" s="128" t="s">
        <v>84</v>
      </c>
      <c r="L11" s="128" t="s">
        <v>97</v>
      </c>
      <c r="M11" s="128" t="s">
        <v>98</v>
      </c>
      <c r="N11" s="128" t="s">
        <v>99</v>
      </c>
      <c r="O11" s="157" t="s">
        <v>100</v>
      </c>
      <c r="P11" s="158" t="s">
        <v>101</v>
      </c>
      <c r="Q11" s="128"/>
      <c r="R11" s="128"/>
      <c r="S11" s="128"/>
      <c r="T11" s="159" t="s">
        <v>102</v>
      </c>
      <c r="U11" s="160"/>
    </row>
    <row r="12" spans="1:21" ht="11.25" customHeight="1">
      <c r="A12" s="131">
        <v>1</v>
      </c>
      <c r="B12" s="132">
        <v>2</v>
      </c>
      <c r="C12" s="132">
        <v>3</v>
      </c>
      <c r="D12" s="132">
        <v>4</v>
      </c>
      <c r="E12" s="132">
        <v>5</v>
      </c>
      <c r="F12" s="132">
        <v>6</v>
      </c>
      <c r="G12" s="132">
        <v>7</v>
      </c>
      <c r="H12" s="132">
        <v>8</v>
      </c>
      <c r="I12" s="132">
        <v>9</v>
      </c>
      <c r="J12" s="132"/>
      <c r="K12" s="132"/>
      <c r="L12" s="132"/>
      <c r="M12" s="132"/>
      <c r="N12" s="132">
        <v>10</v>
      </c>
      <c r="O12" s="161">
        <v>11</v>
      </c>
      <c r="P12" s="162">
        <v>12</v>
      </c>
      <c r="Q12" s="132"/>
      <c r="R12" s="132"/>
      <c r="S12" s="132"/>
      <c r="T12" s="163">
        <v>11</v>
      </c>
      <c r="U12" s="160"/>
    </row>
    <row r="13" spans="1:20" ht="3.75" customHeight="1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6"/>
      <c r="P13" s="164"/>
      <c r="Q13" s="155"/>
      <c r="R13" s="155"/>
      <c r="S13" s="155"/>
      <c r="T13" s="155"/>
    </row>
    <row r="14" spans="1:16" s="142" customFormat="1" ht="12.75" customHeight="1">
      <c r="A14" s="165"/>
      <c r="B14" s="166" t="s">
        <v>61</v>
      </c>
      <c r="C14" s="165"/>
      <c r="D14" s="165" t="s">
        <v>40</v>
      </c>
      <c r="E14" s="165" t="s">
        <v>103</v>
      </c>
      <c r="F14" s="165"/>
      <c r="G14" s="165"/>
      <c r="H14" s="165"/>
      <c r="I14" s="167">
        <f>I15+I45+I63+I88+I103+I111</f>
        <v>0</v>
      </c>
      <c r="J14" s="165"/>
      <c r="K14" s="168">
        <f>K15+K45+K63+K88+K103+K111</f>
        <v>205.061209900328</v>
      </c>
      <c r="L14" s="165"/>
      <c r="M14" s="168">
        <f>M15+M45+M63+M88+M103+M111</f>
        <v>90.65513999999999</v>
      </c>
      <c r="N14" s="165"/>
      <c r="P14" s="139" t="s">
        <v>104</v>
      </c>
    </row>
    <row r="15" spans="2:21" s="142" customFormat="1" ht="12.75" customHeight="1">
      <c r="B15" s="143" t="s">
        <v>61</v>
      </c>
      <c r="D15" s="144" t="s">
        <v>105</v>
      </c>
      <c r="E15" s="144" t="s">
        <v>106</v>
      </c>
      <c r="I15" s="145">
        <f>SUM(I16:I44)</f>
        <v>0</v>
      </c>
      <c r="K15" s="146">
        <f>SUM(K16:K44)</f>
        <v>86.164350576</v>
      </c>
      <c r="M15" s="146">
        <f>SUM(M16:M44)</f>
        <v>15.261540000000002</v>
      </c>
      <c r="P15" s="144" t="s">
        <v>105</v>
      </c>
      <c r="U15" s="169"/>
    </row>
    <row r="16" spans="1:21" s="13" customFormat="1" ht="13.5" customHeight="1">
      <c r="A16" s="170" t="s">
        <v>105</v>
      </c>
      <c r="B16" s="170" t="s">
        <v>107</v>
      </c>
      <c r="C16" s="170" t="s">
        <v>108</v>
      </c>
      <c r="D16" s="171" t="s">
        <v>109</v>
      </c>
      <c r="E16" s="172" t="s">
        <v>110</v>
      </c>
      <c r="F16" s="170" t="s">
        <v>111</v>
      </c>
      <c r="G16" s="173">
        <v>16.8</v>
      </c>
      <c r="H16" s="174">
        <v>0</v>
      </c>
      <c r="I16" s="174">
        <f>ROUND(G16*H16,2)</f>
        <v>0</v>
      </c>
      <c r="J16" s="175">
        <v>0</v>
      </c>
      <c r="K16" s="173">
        <f>G16*J16</f>
        <v>0</v>
      </c>
      <c r="L16" s="175">
        <v>0.56</v>
      </c>
      <c r="M16" s="173">
        <f>G16*L16</f>
        <v>9.408000000000001</v>
      </c>
      <c r="N16" s="176">
        <v>21</v>
      </c>
      <c r="O16" s="177">
        <v>4</v>
      </c>
      <c r="P16" s="13" t="s">
        <v>112</v>
      </c>
      <c r="U16" s="178"/>
    </row>
    <row r="17" spans="4:21" s="13" customFormat="1" ht="15.75" customHeight="1">
      <c r="D17" s="179"/>
      <c r="E17" s="180" t="s">
        <v>113</v>
      </c>
      <c r="G17" s="181">
        <v>16.8</v>
      </c>
      <c r="P17" s="179" t="s">
        <v>112</v>
      </c>
      <c r="Q17" s="179" t="s">
        <v>112</v>
      </c>
      <c r="R17" s="179" t="s">
        <v>114</v>
      </c>
      <c r="S17" s="179" t="s">
        <v>105</v>
      </c>
      <c r="U17" s="178"/>
    </row>
    <row r="18" spans="1:21" s="13" customFormat="1" ht="13.5" customHeight="1">
      <c r="A18" s="170" t="s">
        <v>112</v>
      </c>
      <c r="B18" s="170" t="s">
        <v>107</v>
      </c>
      <c r="C18" s="170" t="s">
        <v>108</v>
      </c>
      <c r="D18" s="171" t="s">
        <v>115</v>
      </c>
      <c r="E18" s="172" t="s">
        <v>116</v>
      </c>
      <c r="F18" s="170" t="s">
        <v>111</v>
      </c>
      <c r="G18" s="173">
        <v>32.34</v>
      </c>
      <c r="H18" s="174">
        <v>0</v>
      </c>
      <c r="I18" s="174">
        <f>ROUND(G18*H18,2)</f>
        <v>0</v>
      </c>
      <c r="J18" s="175">
        <v>0</v>
      </c>
      <c r="K18" s="173">
        <f>G18*J18</f>
        <v>0</v>
      </c>
      <c r="L18" s="175">
        <v>0.181</v>
      </c>
      <c r="M18" s="173">
        <f>G18*L18</f>
        <v>5.853540000000001</v>
      </c>
      <c r="N18" s="176">
        <v>21</v>
      </c>
      <c r="O18" s="177">
        <v>4</v>
      </c>
      <c r="P18" s="13" t="s">
        <v>112</v>
      </c>
      <c r="U18" s="178"/>
    </row>
    <row r="19" spans="4:21" s="13" customFormat="1" ht="15.75" customHeight="1">
      <c r="D19" s="179"/>
      <c r="E19" s="180" t="s">
        <v>117</v>
      </c>
      <c r="G19" s="181">
        <v>32.34</v>
      </c>
      <c r="P19" s="179" t="s">
        <v>112</v>
      </c>
      <c r="Q19" s="179" t="s">
        <v>112</v>
      </c>
      <c r="R19" s="179" t="s">
        <v>114</v>
      </c>
      <c r="S19" s="179" t="s">
        <v>105</v>
      </c>
      <c r="U19" s="178"/>
    </row>
    <row r="20" spans="1:21" s="13" customFormat="1" ht="13.5" customHeight="1">
      <c r="A20" s="170" t="s">
        <v>118</v>
      </c>
      <c r="B20" s="170" t="s">
        <v>107</v>
      </c>
      <c r="C20" s="170" t="s">
        <v>119</v>
      </c>
      <c r="D20" s="171" t="s">
        <v>120</v>
      </c>
      <c r="E20" s="172" t="s">
        <v>121</v>
      </c>
      <c r="F20" s="170" t="s">
        <v>122</v>
      </c>
      <c r="G20" s="173">
        <v>12</v>
      </c>
      <c r="H20" s="174">
        <v>0</v>
      </c>
      <c r="I20" s="174">
        <f>ROUND(G20*H20,2)</f>
        <v>0</v>
      </c>
      <c r="J20" s="175">
        <v>0.021022548</v>
      </c>
      <c r="K20" s="173">
        <f>G20*J20</f>
        <v>0.25227057599999997</v>
      </c>
      <c r="L20" s="175">
        <v>0</v>
      </c>
      <c r="M20" s="173">
        <f>G20*L20</f>
        <v>0</v>
      </c>
      <c r="N20" s="176">
        <v>21</v>
      </c>
      <c r="O20" s="177">
        <v>4</v>
      </c>
      <c r="P20" s="13" t="s">
        <v>112</v>
      </c>
      <c r="U20" s="178"/>
    </row>
    <row r="21" spans="1:21" s="13" customFormat="1" ht="13.5" customHeight="1">
      <c r="A21" s="170" t="s">
        <v>123</v>
      </c>
      <c r="B21" s="170" t="s">
        <v>107</v>
      </c>
      <c r="C21" s="170" t="s">
        <v>119</v>
      </c>
      <c r="D21" s="171" t="s">
        <v>124</v>
      </c>
      <c r="E21" s="172" t="s">
        <v>125</v>
      </c>
      <c r="F21" s="170" t="s">
        <v>126</v>
      </c>
      <c r="G21" s="173">
        <v>200</v>
      </c>
      <c r="H21" s="174">
        <v>0</v>
      </c>
      <c r="I21" s="174">
        <f>ROUND(G21*H21,2)</f>
        <v>0</v>
      </c>
      <c r="J21" s="175">
        <v>0</v>
      </c>
      <c r="K21" s="173">
        <f>G21*J21</f>
        <v>0</v>
      </c>
      <c r="L21" s="175">
        <v>0</v>
      </c>
      <c r="M21" s="173">
        <f>G21*L21</f>
        <v>0</v>
      </c>
      <c r="N21" s="176">
        <v>21</v>
      </c>
      <c r="O21" s="177">
        <v>4</v>
      </c>
      <c r="P21" s="13" t="s">
        <v>112</v>
      </c>
      <c r="U21" s="178"/>
    </row>
    <row r="22" spans="1:21" s="13" customFormat="1" ht="13.5" customHeight="1">
      <c r="A22" s="170" t="s">
        <v>127</v>
      </c>
      <c r="B22" s="170" t="s">
        <v>107</v>
      </c>
      <c r="C22" s="170" t="s">
        <v>119</v>
      </c>
      <c r="D22" s="171" t="s">
        <v>128</v>
      </c>
      <c r="E22" s="172" t="s">
        <v>129</v>
      </c>
      <c r="F22" s="170" t="s">
        <v>130</v>
      </c>
      <c r="G22" s="173">
        <v>30</v>
      </c>
      <c r="H22" s="174">
        <v>0</v>
      </c>
      <c r="I22" s="174">
        <f>ROUND(G22*H22,2)</f>
        <v>0</v>
      </c>
      <c r="J22" s="175">
        <v>0</v>
      </c>
      <c r="K22" s="173">
        <f>G22*J22</f>
        <v>0</v>
      </c>
      <c r="L22" s="175">
        <v>0</v>
      </c>
      <c r="M22" s="173">
        <f>G22*L22</f>
        <v>0</v>
      </c>
      <c r="N22" s="176">
        <v>21</v>
      </c>
      <c r="O22" s="177">
        <v>4</v>
      </c>
      <c r="P22" s="13" t="s">
        <v>112</v>
      </c>
      <c r="U22" s="178"/>
    </row>
    <row r="23" spans="1:21" s="13" customFormat="1" ht="13.5" customHeight="1">
      <c r="A23" s="170" t="s">
        <v>131</v>
      </c>
      <c r="B23" s="170" t="s">
        <v>107</v>
      </c>
      <c r="C23" s="170" t="s">
        <v>119</v>
      </c>
      <c r="D23" s="171" t="s">
        <v>132</v>
      </c>
      <c r="E23" s="172" t="s">
        <v>133</v>
      </c>
      <c r="F23" s="170" t="s">
        <v>122</v>
      </c>
      <c r="G23" s="173">
        <v>6</v>
      </c>
      <c r="H23" s="174">
        <v>0</v>
      </c>
      <c r="I23" s="174">
        <f>ROUND(G23*H23,2)</f>
        <v>0</v>
      </c>
      <c r="J23" s="175">
        <v>0.00868</v>
      </c>
      <c r="K23" s="173">
        <f>G23*J23</f>
        <v>0.05208</v>
      </c>
      <c r="L23" s="175">
        <v>0</v>
      </c>
      <c r="M23" s="173">
        <f>G23*L23</f>
        <v>0</v>
      </c>
      <c r="N23" s="176">
        <v>21</v>
      </c>
      <c r="O23" s="177">
        <v>4</v>
      </c>
      <c r="P23" s="13" t="s">
        <v>112</v>
      </c>
      <c r="U23" s="178"/>
    </row>
    <row r="24" spans="1:21" s="13" customFormat="1" ht="13.5" customHeight="1">
      <c r="A24" s="170" t="s">
        <v>134</v>
      </c>
      <c r="B24" s="170" t="s">
        <v>107</v>
      </c>
      <c r="C24" s="170" t="s">
        <v>119</v>
      </c>
      <c r="D24" s="171" t="s">
        <v>135</v>
      </c>
      <c r="E24" s="172" t="s">
        <v>136</v>
      </c>
      <c r="F24" s="170" t="s">
        <v>137</v>
      </c>
      <c r="G24" s="173">
        <v>47.52</v>
      </c>
      <c r="H24" s="174">
        <v>0</v>
      </c>
      <c r="I24" s="174">
        <f>ROUND(G24*H24,2)</f>
        <v>0</v>
      </c>
      <c r="J24" s="175">
        <v>0</v>
      </c>
      <c r="K24" s="173">
        <f>G24*J24</f>
        <v>0</v>
      </c>
      <c r="L24" s="175">
        <v>0</v>
      </c>
      <c r="M24" s="173">
        <f>G24*L24</f>
        <v>0</v>
      </c>
      <c r="N24" s="176">
        <v>21</v>
      </c>
      <c r="O24" s="177">
        <v>4</v>
      </c>
      <c r="P24" s="13" t="s">
        <v>112</v>
      </c>
      <c r="U24" s="178"/>
    </row>
    <row r="25" spans="4:21" s="13" customFormat="1" ht="15.75" customHeight="1">
      <c r="D25" s="179"/>
      <c r="E25" s="180" t="s">
        <v>138</v>
      </c>
      <c r="G25" s="181">
        <v>47.52</v>
      </c>
      <c r="P25" s="179" t="s">
        <v>112</v>
      </c>
      <c r="Q25" s="179" t="s">
        <v>112</v>
      </c>
      <c r="R25" s="179" t="s">
        <v>114</v>
      </c>
      <c r="S25" s="179" t="s">
        <v>105</v>
      </c>
      <c r="U25" s="178"/>
    </row>
    <row r="26" spans="1:21" s="13" customFormat="1" ht="13.5" customHeight="1">
      <c r="A26" s="170" t="s">
        <v>139</v>
      </c>
      <c r="B26" s="170" t="s">
        <v>107</v>
      </c>
      <c r="C26" s="170" t="s">
        <v>119</v>
      </c>
      <c r="D26" s="171" t="s">
        <v>140</v>
      </c>
      <c r="E26" s="172" t="s">
        <v>141</v>
      </c>
      <c r="F26" s="170" t="s">
        <v>137</v>
      </c>
      <c r="G26" s="173">
        <v>47.52</v>
      </c>
      <c r="H26" s="174">
        <v>0</v>
      </c>
      <c r="I26" s="174">
        <f>ROUND(G26*H26,2)</f>
        <v>0</v>
      </c>
      <c r="J26" s="175">
        <v>0</v>
      </c>
      <c r="K26" s="173">
        <f>G26*J26</f>
        <v>0</v>
      </c>
      <c r="L26" s="175">
        <v>0</v>
      </c>
      <c r="M26" s="173">
        <f>G26*L26</f>
        <v>0</v>
      </c>
      <c r="N26" s="176">
        <v>21</v>
      </c>
      <c r="O26" s="177">
        <v>4</v>
      </c>
      <c r="P26" s="13" t="s">
        <v>112</v>
      </c>
      <c r="U26" s="178"/>
    </row>
    <row r="27" spans="1:21" s="13" customFormat="1" ht="13.5" customHeight="1">
      <c r="A27" s="170" t="s">
        <v>142</v>
      </c>
      <c r="B27" s="170" t="s">
        <v>107</v>
      </c>
      <c r="C27" s="170" t="s">
        <v>119</v>
      </c>
      <c r="D27" s="171" t="s">
        <v>143</v>
      </c>
      <c r="E27" s="172" t="s">
        <v>144</v>
      </c>
      <c r="F27" s="170" t="s">
        <v>137</v>
      </c>
      <c r="G27" s="173">
        <v>9</v>
      </c>
      <c r="H27" s="174">
        <v>0</v>
      </c>
      <c r="I27" s="174">
        <f>ROUND(G27*H27,2)</f>
        <v>0</v>
      </c>
      <c r="J27" s="175">
        <v>0</v>
      </c>
      <c r="K27" s="173">
        <f>G27*J27</f>
        <v>0</v>
      </c>
      <c r="L27" s="175">
        <v>0</v>
      </c>
      <c r="M27" s="173">
        <f>G27*L27</f>
        <v>0</v>
      </c>
      <c r="N27" s="176">
        <v>21</v>
      </c>
      <c r="O27" s="177">
        <v>4</v>
      </c>
      <c r="P27" s="13" t="s">
        <v>112</v>
      </c>
      <c r="U27" s="178"/>
    </row>
    <row r="28" spans="4:21" s="13" customFormat="1" ht="15.75" customHeight="1">
      <c r="D28" s="179"/>
      <c r="E28" s="180" t="s">
        <v>145</v>
      </c>
      <c r="G28" s="181">
        <v>9</v>
      </c>
      <c r="P28" s="179" t="s">
        <v>112</v>
      </c>
      <c r="Q28" s="179" t="s">
        <v>112</v>
      </c>
      <c r="R28" s="179" t="s">
        <v>114</v>
      </c>
      <c r="S28" s="179" t="s">
        <v>105</v>
      </c>
      <c r="U28" s="178"/>
    </row>
    <row r="29" spans="1:21" s="13" customFormat="1" ht="13.5" customHeight="1">
      <c r="A29" s="170" t="s">
        <v>146</v>
      </c>
      <c r="B29" s="170" t="s">
        <v>107</v>
      </c>
      <c r="C29" s="170" t="s">
        <v>119</v>
      </c>
      <c r="D29" s="171" t="s">
        <v>147</v>
      </c>
      <c r="E29" s="172" t="s">
        <v>148</v>
      </c>
      <c r="F29" s="170" t="s">
        <v>137</v>
      </c>
      <c r="G29" s="173">
        <v>10.88</v>
      </c>
      <c r="H29" s="174">
        <v>0</v>
      </c>
      <c r="I29" s="174">
        <f>ROUND(G29*H29,2)</f>
        <v>0</v>
      </c>
      <c r="J29" s="175">
        <v>0</v>
      </c>
      <c r="K29" s="173">
        <f>G29*J29</f>
        <v>0</v>
      </c>
      <c r="L29" s="175">
        <v>0</v>
      </c>
      <c r="M29" s="173">
        <f>G29*L29</f>
        <v>0</v>
      </c>
      <c r="N29" s="176">
        <v>21</v>
      </c>
      <c r="O29" s="177">
        <v>4</v>
      </c>
      <c r="P29" s="13" t="s">
        <v>112</v>
      </c>
      <c r="U29" s="178"/>
    </row>
    <row r="30" spans="4:21" s="13" customFormat="1" ht="15.75" customHeight="1">
      <c r="D30" s="179"/>
      <c r="E30" s="180" t="s">
        <v>149</v>
      </c>
      <c r="G30" s="181">
        <v>10.88</v>
      </c>
      <c r="P30" s="179" t="s">
        <v>112</v>
      </c>
      <c r="Q30" s="179" t="s">
        <v>112</v>
      </c>
      <c r="R30" s="179" t="s">
        <v>114</v>
      </c>
      <c r="S30" s="179" t="s">
        <v>105</v>
      </c>
      <c r="U30" s="178"/>
    </row>
    <row r="31" spans="1:21" s="13" customFormat="1" ht="13.5" customHeight="1">
      <c r="A31" s="170" t="s">
        <v>150</v>
      </c>
      <c r="B31" s="170" t="s">
        <v>107</v>
      </c>
      <c r="C31" s="170" t="s">
        <v>119</v>
      </c>
      <c r="D31" s="171" t="s">
        <v>151</v>
      </c>
      <c r="E31" s="172" t="s">
        <v>152</v>
      </c>
      <c r="F31" s="170" t="s">
        <v>137</v>
      </c>
      <c r="G31" s="173">
        <v>29.2</v>
      </c>
      <c r="H31" s="174">
        <v>0</v>
      </c>
      <c r="I31" s="174">
        <f>ROUND(G31*H31,2)</f>
        <v>0</v>
      </c>
      <c r="J31" s="175">
        <v>0</v>
      </c>
      <c r="K31" s="173">
        <f>G31*J31</f>
        <v>0</v>
      </c>
      <c r="L31" s="175">
        <v>0</v>
      </c>
      <c r="M31" s="173">
        <f>G31*L31</f>
        <v>0</v>
      </c>
      <c r="N31" s="176">
        <v>21</v>
      </c>
      <c r="O31" s="177">
        <v>4</v>
      </c>
      <c r="P31" s="13" t="s">
        <v>112</v>
      </c>
      <c r="U31" s="178"/>
    </row>
    <row r="32" spans="4:21" s="13" customFormat="1" ht="15.75" customHeight="1">
      <c r="D32" s="179"/>
      <c r="E32" s="180" t="s">
        <v>153</v>
      </c>
      <c r="G32" s="181">
        <v>29.2</v>
      </c>
      <c r="P32" s="179" t="s">
        <v>112</v>
      </c>
      <c r="Q32" s="179" t="s">
        <v>112</v>
      </c>
      <c r="R32" s="179" t="s">
        <v>114</v>
      </c>
      <c r="S32" s="179" t="s">
        <v>105</v>
      </c>
      <c r="U32" s="178"/>
    </row>
    <row r="33" spans="1:21" s="13" customFormat="1" ht="13.5" customHeight="1">
      <c r="A33" s="170" t="s">
        <v>154</v>
      </c>
      <c r="B33" s="170" t="s">
        <v>107</v>
      </c>
      <c r="C33" s="170" t="s">
        <v>119</v>
      </c>
      <c r="D33" s="171" t="s">
        <v>155</v>
      </c>
      <c r="E33" s="172" t="s">
        <v>156</v>
      </c>
      <c r="F33" s="170" t="s">
        <v>137</v>
      </c>
      <c r="G33" s="173">
        <v>26.5</v>
      </c>
      <c r="H33" s="174">
        <v>0</v>
      </c>
      <c r="I33" s="174">
        <f>ROUND(G33*H33,2)</f>
        <v>0</v>
      </c>
      <c r="J33" s="175">
        <v>0</v>
      </c>
      <c r="K33" s="173">
        <f>G33*J33</f>
        <v>0</v>
      </c>
      <c r="L33" s="175">
        <v>0</v>
      </c>
      <c r="M33" s="173">
        <f>G33*L33</f>
        <v>0</v>
      </c>
      <c r="N33" s="176">
        <v>21</v>
      </c>
      <c r="O33" s="177">
        <v>4</v>
      </c>
      <c r="P33" s="13" t="s">
        <v>112</v>
      </c>
      <c r="U33" s="178"/>
    </row>
    <row r="34" spans="4:21" s="13" customFormat="1" ht="15.75" customHeight="1">
      <c r="D34" s="179"/>
      <c r="E34" s="180" t="s">
        <v>157</v>
      </c>
      <c r="G34" s="181">
        <v>26.5</v>
      </c>
      <c r="P34" s="179" t="s">
        <v>112</v>
      </c>
      <c r="Q34" s="179" t="s">
        <v>112</v>
      </c>
      <c r="R34" s="179" t="s">
        <v>114</v>
      </c>
      <c r="S34" s="179" t="s">
        <v>105</v>
      </c>
      <c r="U34" s="178"/>
    </row>
    <row r="35" spans="1:21" s="13" customFormat="1" ht="24" customHeight="1">
      <c r="A35" s="170" t="s">
        <v>158</v>
      </c>
      <c r="B35" s="170" t="s">
        <v>107</v>
      </c>
      <c r="C35" s="170" t="s">
        <v>119</v>
      </c>
      <c r="D35" s="171" t="s">
        <v>159</v>
      </c>
      <c r="E35" s="172" t="s">
        <v>160</v>
      </c>
      <c r="F35" s="170" t="s">
        <v>137</v>
      </c>
      <c r="G35" s="173">
        <v>397.5</v>
      </c>
      <c r="H35" s="174">
        <v>0</v>
      </c>
      <c r="I35" s="174">
        <f>ROUND(G35*H35,2)</f>
        <v>0</v>
      </c>
      <c r="J35" s="175">
        <v>0</v>
      </c>
      <c r="K35" s="173">
        <f>G35*J35</f>
        <v>0</v>
      </c>
      <c r="L35" s="175">
        <v>0</v>
      </c>
      <c r="M35" s="173">
        <f>G35*L35</f>
        <v>0</v>
      </c>
      <c r="N35" s="176">
        <v>21</v>
      </c>
      <c r="O35" s="177">
        <v>4</v>
      </c>
      <c r="P35" s="13" t="s">
        <v>112</v>
      </c>
      <c r="U35" s="178"/>
    </row>
    <row r="36" spans="4:21" s="13" customFormat="1" ht="15.75" customHeight="1">
      <c r="D36" s="179"/>
      <c r="E36" s="180" t="s">
        <v>161</v>
      </c>
      <c r="G36" s="181">
        <v>26.5</v>
      </c>
      <c r="P36" s="179" t="s">
        <v>112</v>
      </c>
      <c r="Q36" s="179" t="s">
        <v>112</v>
      </c>
      <c r="R36" s="179" t="s">
        <v>114</v>
      </c>
      <c r="S36" s="179" t="s">
        <v>105</v>
      </c>
      <c r="U36" s="178"/>
    </row>
    <row r="37" spans="1:21" s="13" customFormat="1" ht="13.5" customHeight="1">
      <c r="A37" s="170" t="s">
        <v>162</v>
      </c>
      <c r="B37" s="170" t="s">
        <v>107</v>
      </c>
      <c r="C37" s="170" t="s">
        <v>119</v>
      </c>
      <c r="D37" s="171" t="s">
        <v>163</v>
      </c>
      <c r="E37" s="172" t="s">
        <v>164</v>
      </c>
      <c r="F37" s="170" t="s">
        <v>137</v>
      </c>
      <c r="G37" s="173">
        <v>26.5</v>
      </c>
      <c r="H37" s="174">
        <v>0</v>
      </c>
      <c r="I37" s="174">
        <f>ROUND(G37*H37,2)</f>
        <v>0</v>
      </c>
      <c r="J37" s="175">
        <v>0</v>
      </c>
      <c r="K37" s="173">
        <f>G37*J37</f>
        <v>0</v>
      </c>
      <c r="L37" s="175">
        <v>0</v>
      </c>
      <c r="M37" s="173">
        <f>G37*L37</f>
        <v>0</v>
      </c>
      <c r="N37" s="176">
        <v>21</v>
      </c>
      <c r="O37" s="177">
        <v>4</v>
      </c>
      <c r="P37" s="13" t="s">
        <v>112</v>
      </c>
      <c r="U37" s="178"/>
    </row>
    <row r="38" spans="1:21" s="13" customFormat="1" ht="13.5" customHeight="1">
      <c r="A38" s="170" t="s">
        <v>165</v>
      </c>
      <c r="B38" s="170" t="s">
        <v>107</v>
      </c>
      <c r="C38" s="170" t="s">
        <v>119</v>
      </c>
      <c r="D38" s="171" t="s">
        <v>166</v>
      </c>
      <c r="E38" s="172" t="s">
        <v>167</v>
      </c>
      <c r="F38" s="170" t="s">
        <v>168</v>
      </c>
      <c r="G38" s="173">
        <v>26.5</v>
      </c>
      <c r="H38" s="174">
        <v>0</v>
      </c>
      <c r="I38" s="174">
        <f>ROUND(G38*H38,2)</f>
        <v>0</v>
      </c>
      <c r="J38" s="175">
        <v>0</v>
      </c>
      <c r="K38" s="173">
        <f>G38*J38</f>
        <v>0</v>
      </c>
      <c r="L38" s="175">
        <v>0</v>
      </c>
      <c r="M38" s="173">
        <f>G38*L38</f>
        <v>0</v>
      </c>
      <c r="N38" s="176">
        <v>21</v>
      </c>
      <c r="O38" s="177">
        <v>4</v>
      </c>
      <c r="P38" s="13" t="s">
        <v>112</v>
      </c>
      <c r="U38" s="178"/>
    </row>
    <row r="39" spans="1:21" s="13" customFormat="1" ht="24" customHeight="1">
      <c r="A39" s="170" t="s">
        <v>169</v>
      </c>
      <c r="B39" s="170" t="s">
        <v>107</v>
      </c>
      <c r="C39" s="170" t="s">
        <v>119</v>
      </c>
      <c r="D39" s="171" t="s">
        <v>170</v>
      </c>
      <c r="E39" s="172" t="s">
        <v>171</v>
      </c>
      <c r="F39" s="170" t="s">
        <v>137</v>
      </c>
      <c r="G39" s="173">
        <v>53</v>
      </c>
      <c r="H39" s="174">
        <v>0</v>
      </c>
      <c r="I39" s="174">
        <f>ROUND(G39*H39,2)</f>
        <v>0</v>
      </c>
      <c r="J39" s="175">
        <v>0</v>
      </c>
      <c r="K39" s="173">
        <f>G39*J39</f>
        <v>0</v>
      </c>
      <c r="L39" s="175">
        <v>0</v>
      </c>
      <c r="M39" s="173">
        <f>G39*L39</f>
        <v>0</v>
      </c>
      <c r="N39" s="176">
        <v>21</v>
      </c>
      <c r="O39" s="177">
        <v>4</v>
      </c>
      <c r="P39" s="13" t="s">
        <v>112</v>
      </c>
      <c r="U39" s="178"/>
    </row>
    <row r="40" spans="4:21" s="13" customFormat="1" ht="15.75" customHeight="1">
      <c r="D40" s="179"/>
      <c r="E40" s="180" t="s">
        <v>172</v>
      </c>
      <c r="G40" s="181">
        <v>53</v>
      </c>
      <c r="P40" s="179" t="s">
        <v>112</v>
      </c>
      <c r="Q40" s="179" t="s">
        <v>112</v>
      </c>
      <c r="R40" s="179" t="s">
        <v>114</v>
      </c>
      <c r="S40" s="179" t="s">
        <v>105</v>
      </c>
      <c r="U40" s="178"/>
    </row>
    <row r="41" spans="1:21" s="13" customFormat="1" ht="13.5" customHeight="1">
      <c r="A41" s="182" t="s">
        <v>173</v>
      </c>
      <c r="B41" s="182" t="s">
        <v>174</v>
      </c>
      <c r="C41" s="182" t="s">
        <v>175</v>
      </c>
      <c r="D41" s="183" t="s">
        <v>176</v>
      </c>
      <c r="E41" s="184" t="s">
        <v>177</v>
      </c>
      <c r="F41" s="182" t="s">
        <v>168</v>
      </c>
      <c r="G41" s="185">
        <v>85.86</v>
      </c>
      <c r="H41" s="186">
        <v>0</v>
      </c>
      <c r="I41" s="186">
        <f>ROUND(G41*H41,2)</f>
        <v>0</v>
      </c>
      <c r="J41" s="187">
        <v>1</v>
      </c>
      <c r="K41" s="185">
        <f>G41*J41</f>
        <v>85.86</v>
      </c>
      <c r="L41" s="187">
        <v>0</v>
      </c>
      <c r="M41" s="185">
        <f>G41*L41</f>
        <v>0</v>
      </c>
      <c r="N41" s="188">
        <v>21</v>
      </c>
      <c r="O41" s="189">
        <v>8</v>
      </c>
      <c r="P41" s="190" t="s">
        <v>112</v>
      </c>
      <c r="U41" s="178"/>
    </row>
    <row r="42" spans="4:21" s="13" customFormat="1" ht="15.75" customHeight="1">
      <c r="D42" s="179"/>
      <c r="E42" s="180" t="s">
        <v>178</v>
      </c>
      <c r="G42" s="181">
        <v>47.7</v>
      </c>
      <c r="P42" s="179" t="s">
        <v>112</v>
      </c>
      <c r="Q42" s="179" t="s">
        <v>112</v>
      </c>
      <c r="R42" s="179" t="s">
        <v>114</v>
      </c>
      <c r="S42" s="179" t="s">
        <v>105</v>
      </c>
      <c r="U42" s="178"/>
    </row>
    <row r="43" spans="1:21" s="13" customFormat="1" ht="24" customHeight="1">
      <c r="A43" s="170" t="s">
        <v>179</v>
      </c>
      <c r="B43" s="170" t="s">
        <v>107</v>
      </c>
      <c r="C43" s="170" t="s">
        <v>180</v>
      </c>
      <c r="D43" s="171" t="s">
        <v>181</v>
      </c>
      <c r="E43" s="172" t="s">
        <v>182</v>
      </c>
      <c r="F43" s="170" t="s">
        <v>111</v>
      </c>
      <c r="G43" s="173">
        <v>50</v>
      </c>
      <c r="H43" s="174">
        <v>0</v>
      </c>
      <c r="I43" s="174">
        <f>ROUND(G43*H43,2)</f>
        <v>0</v>
      </c>
      <c r="J43" s="175">
        <v>0</v>
      </c>
      <c r="K43" s="173">
        <f>G43*J43</f>
        <v>0</v>
      </c>
      <c r="L43" s="175">
        <v>0</v>
      </c>
      <c r="M43" s="173">
        <f>G43*L43</f>
        <v>0</v>
      </c>
      <c r="N43" s="176">
        <v>21</v>
      </c>
      <c r="O43" s="177">
        <v>4</v>
      </c>
      <c r="P43" s="13" t="s">
        <v>112</v>
      </c>
      <c r="U43" s="178"/>
    </row>
    <row r="44" spans="1:21" s="13" customFormat="1" ht="13.5" customHeight="1">
      <c r="A44" s="170" t="s">
        <v>183</v>
      </c>
      <c r="B44" s="170" t="s">
        <v>107</v>
      </c>
      <c r="C44" s="170" t="s">
        <v>119</v>
      </c>
      <c r="D44" s="171" t="s">
        <v>184</v>
      </c>
      <c r="E44" s="172" t="s">
        <v>185</v>
      </c>
      <c r="F44" s="170" t="s">
        <v>111</v>
      </c>
      <c r="G44" s="173">
        <v>50</v>
      </c>
      <c r="H44" s="174">
        <v>0</v>
      </c>
      <c r="I44" s="174">
        <f>ROUND(G44*H44,2)</f>
        <v>0</v>
      </c>
      <c r="J44" s="175">
        <v>0</v>
      </c>
      <c r="K44" s="173">
        <f>G44*J44</f>
        <v>0</v>
      </c>
      <c r="L44" s="175">
        <v>0</v>
      </c>
      <c r="M44" s="173">
        <f>G44*L44</f>
        <v>0</v>
      </c>
      <c r="N44" s="176">
        <v>21</v>
      </c>
      <c r="O44" s="177">
        <v>4</v>
      </c>
      <c r="P44" s="13" t="s">
        <v>112</v>
      </c>
      <c r="U44" s="178"/>
    </row>
    <row r="45" spans="2:21" s="142" customFormat="1" ht="12.75" customHeight="1">
      <c r="B45" s="143" t="s">
        <v>61</v>
      </c>
      <c r="D45" s="144" t="s">
        <v>112</v>
      </c>
      <c r="E45" s="144" t="s">
        <v>186</v>
      </c>
      <c r="I45" s="145">
        <f>SUM(I46:I62)</f>
        <v>0</v>
      </c>
      <c r="K45" s="146">
        <f>SUM(K46:K62)</f>
        <v>46.94137575976</v>
      </c>
      <c r="M45" s="146">
        <f>SUM(M46:M62)</f>
        <v>0</v>
      </c>
      <c r="P45" s="144" t="s">
        <v>105</v>
      </c>
      <c r="U45" s="169"/>
    </row>
    <row r="46" spans="1:21" s="13" customFormat="1" ht="13.5" customHeight="1">
      <c r="A46" s="170" t="s">
        <v>187</v>
      </c>
      <c r="B46" s="170" t="s">
        <v>107</v>
      </c>
      <c r="C46" s="170" t="s">
        <v>188</v>
      </c>
      <c r="D46" s="171" t="s">
        <v>189</v>
      </c>
      <c r="E46" s="172" t="s">
        <v>190</v>
      </c>
      <c r="F46" s="170" t="s">
        <v>137</v>
      </c>
      <c r="G46" s="173">
        <v>3.4</v>
      </c>
      <c r="H46" s="174">
        <v>0</v>
      </c>
      <c r="I46" s="174">
        <f>ROUND(G46*H46,2)</f>
        <v>0</v>
      </c>
      <c r="J46" s="175">
        <v>1.92198</v>
      </c>
      <c r="K46" s="173">
        <f>G46*J46</f>
        <v>6.534732</v>
      </c>
      <c r="L46" s="175">
        <v>0</v>
      </c>
      <c r="M46" s="173">
        <f>G46*L46</f>
        <v>0</v>
      </c>
      <c r="N46" s="176">
        <v>21</v>
      </c>
      <c r="O46" s="177">
        <v>4</v>
      </c>
      <c r="P46" s="13" t="s">
        <v>112</v>
      </c>
      <c r="U46" s="178"/>
    </row>
    <row r="47" spans="4:21" s="13" customFormat="1" ht="15.75" customHeight="1">
      <c r="D47" s="179"/>
      <c r="E47" s="180" t="s">
        <v>191</v>
      </c>
      <c r="G47" s="181">
        <v>3.4</v>
      </c>
      <c r="P47" s="179" t="s">
        <v>112</v>
      </c>
      <c r="Q47" s="179" t="s">
        <v>112</v>
      </c>
      <c r="R47" s="179" t="s">
        <v>114</v>
      </c>
      <c r="S47" s="179" t="s">
        <v>105</v>
      </c>
      <c r="U47" s="178"/>
    </row>
    <row r="48" spans="1:21" s="13" customFormat="1" ht="13.5" customHeight="1">
      <c r="A48" s="170" t="s">
        <v>192</v>
      </c>
      <c r="B48" s="170" t="s">
        <v>107</v>
      </c>
      <c r="C48" s="170" t="s">
        <v>188</v>
      </c>
      <c r="D48" s="171" t="s">
        <v>193</v>
      </c>
      <c r="E48" s="172" t="s">
        <v>194</v>
      </c>
      <c r="F48" s="170" t="s">
        <v>122</v>
      </c>
      <c r="G48" s="173">
        <v>17</v>
      </c>
      <c r="H48" s="174">
        <v>0</v>
      </c>
      <c r="I48" s="174">
        <f>ROUND(G48*H48,2)</f>
        <v>0</v>
      </c>
      <c r="J48" s="175">
        <v>0.00048</v>
      </c>
      <c r="K48" s="173">
        <f>G48*J48</f>
        <v>0.00816</v>
      </c>
      <c r="L48" s="175">
        <v>0</v>
      </c>
      <c r="M48" s="173">
        <f>G48*L48</f>
        <v>0</v>
      </c>
      <c r="N48" s="176">
        <v>21</v>
      </c>
      <c r="O48" s="177">
        <v>4</v>
      </c>
      <c r="P48" s="13" t="s">
        <v>112</v>
      </c>
      <c r="U48" s="178"/>
    </row>
    <row r="49" spans="4:21" s="13" customFormat="1" ht="15.75" customHeight="1">
      <c r="D49" s="179"/>
      <c r="E49" s="180" t="s">
        <v>195</v>
      </c>
      <c r="G49" s="181">
        <v>17</v>
      </c>
      <c r="P49" s="179" t="s">
        <v>112</v>
      </c>
      <c r="Q49" s="179" t="s">
        <v>112</v>
      </c>
      <c r="R49" s="179" t="s">
        <v>114</v>
      </c>
      <c r="S49" s="179" t="s">
        <v>105</v>
      </c>
      <c r="U49" s="178"/>
    </row>
    <row r="50" spans="1:21" s="13" customFormat="1" ht="13.5" customHeight="1">
      <c r="A50" s="170" t="s">
        <v>196</v>
      </c>
      <c r="B50" s="170" t="s">
        <v>107</v>
      </c>
      <c r="C50" s="170" t="s">
        <v>188</v>
      </c>
      <c r="D50" s="171" t="s">
        <v>197</v>
      </c>
      <c r="E50" s="172" t="s">
        <v>198</v>
      </c>
      <c r="F50" s="170" t="s">
        <v>137</v>
      </c>
      <c r="G50" s="173">
        <v>2.214</v>
      </c>
      <c r="H50" s="174">
        <v>0</v>
      </c>
      <c r="I50" s="174">
        <f>ROUND(G50*H50,2)</f>
        <v>0</v>
      </c>
      <c r="J50" s="175">
        <v>0</v>
      </c>
      <c r="K50" s="173">
        <f>G50*J50</f>
        <v>0</v>
      </c>
      <c r="L50" s="175">
        <v>0</v>
      </c>
      <c r="M50" s="173">
        <f>G50*L50</f>
        <v>0</v>
      </c>
      <c r="N50" s="176">
        <v>21</v>
      </c>
      <c r="O50" s="177">
        <v>4</v>
      </c>
      <c r="P50" s="13" t="s">
        <v>112</v>
      </c>
      <c r="U50" s="178"/>
    </row>
    <row r="51" spans="4:21" s="13" customFormat="1" ht="15.75" customHeight="1">
      <c r="D51" s="179"/>
      <c r="E51" s="180" t="s">
        <v>199</v>
      </c>
      <c r="G51" s="181">
        <v>2.214</v>
      </c>
      <c r="P51" s="179" t="s">
        <v>112</v>
      </c>
      <c r="Q51" s="179" t="s">
        <v>112</v>
      </c>
      <c r="R51" s="179" t="s">
        <v>114</v>
      </c>
      <c r="S51" s="179" t="s">
        <v>105</v>
      </c>
      <c r="U51" s="178"/>
    </row>
    <row r="52" spans="1:21" s="13" customFormat="1" ht="13.5" customHeight="1">
      <c r="A52" s="170" t="s">
        <v>200</v>
      </c>
      <c r="B52" s="170" t="s">
        <v>107</v>
      </c>
      <c r="C52" s="170" t="s">
        <v>188</v>
      </c>
      <c r="D52" s="171" t="s">
        <v>201</v>
      </c>
      <c r="E52" s="172" t="s">
        <v>202</v>
      </c>
      <c r="F52" s="170" t="s">
        <v>137</v>
      </c>
      <c r="G52" s="173">
        <v>1.08</v>
      </c>
      <c r="H52" s="174">
        <v>0</v>
      </c>
      <c r="I52" s="174">
        <f>ROUND(G52*H52,2)</f>
        <v>0</v>
      </c>
      <c r="J52" s="175">
        <v>0</v>
      </c>
      <c r="K52" s="173">
        <f>G52*J52</f>
        <v>0</v>
      </c>
      <c r="L52" s="175">
        <v>0</v>
      </c>
      <c r="M52" s="173">
        <f>G52*L52</f>
        <v>0</v>
      </c>
      <c r="N52" s="176">
        <v>21</v>
      </c>
      <c r="O52" s="177">
        <v>4</v>
      </c>
      <c r="P52" s="13" t="s">
        <v>112</v>
      </c>
      <c r="U52" s="178"/>
    </row>
    <row r="53" spans="4:21" s="13" customFormat="1" ht="15.75" customHeight="1">
      <c r="D53" s="179"/>
      <c r="E53" s="180" t="s">
        <v>203</v>
      </c>
      <c r="G53" s="181">
        <v>1.08</v>
      </c>
      <c r="P53" s="179" t="s">
        <v>112</v>
      </c>
      <c r="Q53" s="179" t="s">
        <v>112</v>
      </c>
      <c r="R53" s="179" t="s">
        <v>114</v>
      </c>
      <c r="S53" s="179" t="s">
        <v>105</v>
      </c>
      <c r="U53" s="178"/>
    </row>
    <row r="54" spans="1:21" s="13" customFormat="1" ht="13.5" customHeight="1">
      <c r="A54" s="170" t="s">
        <v>204</v>
      </c>
      <c r="B54" s="170" t="s">
        <v>107</v>
      </c>
      <c r="C54" s="170" t="s">
        <v>188</v>
      </c>
      <c r="D54" s="171" t="s">
        <v>205</v>
      </c>
      <c r="E54" s="172" t="s">
        <v>206</v>
      </c>
      <c r="F54" s="170" t="s">
        <v>137</v>
      </c>
      <c r="G54" s="173">
        <v>15.744</v>
      </c>
      <c r="H54" s="174">
        <v>0</v>
      </c>
      <c r="I54" s="174">
        <f>ROUND(G54*H54,2)</f>
        <v>0</v>
      </c>
      <c r="J54" s="175">
        <v>2.52625094</v>
      </c>
      <c r="K54" s="173">
        <f>G54*J54</f>
        <v>39.77329479936</v>
      </c>
      <c r="L54" s="175">
        <v>0</v>
      </c>
      <c r="M54" s="173">
        <f>G54*L54</f>
        <v>0</v>
      </c>
      <c r="N54" s="176">
        <v>21</v>
      </c>
      <c r="O54" s="177">
        <v>4</v>
      </c>
      <c r="P54" s="13" t="s">
        <v>112</v>
      </c>
      <c r="U54" s="178"/>
    </row>
    <row r="55" spans="4:21" s="13" customFormat="1" ht="15.75" customHeight="1">
      <c r="D55" s="179"/>
      <c r="E55" s="180" t="s">
        <v>207</v>
      </c>
      <c r="G55" s="181">
        <v>15.744</v>
      </c>
      <c r="P55" s="179" t="s">
        <v>112</v>
      </c>
      <c r="Q55" s="179" t="s">
        <v>112</v>
      </c>
      <c r="R55" s="179" t="s">
        <v>114</v>
      </c>
      <c r="S55" s="179" t="s">
        <v>105</v>
      </c>
      <c r="U55" s="178"/>
    </row>
    <row r="56" spans="1:21" s="13" customFormat="1" ht="13.5" customHeight="1">
      <c r="A56" s="170" t="s">
        <v>208</v>
      </c>
      <c r="B56" s="170" t="s">
        <v>107</v>
      </c>
      <c r="C56" s="170" t="s">
        <v>188</v>
      </c>
      <c r="D56" s="171" t="s">
        <v>209</v>
      </c>
      <c r="E56" s="172" t="s">
        <v>210</v>
      </c>
      <c r="F56" s="170" t="s">
        <v>111</v>
      </c>
      <c r="G56" s="173">
        <v>36.6</v>
      </c>
      <c r="H56" s="174">
        <v>0</v>
      </c>
      <c r="I56" s="174">
        <f>ROUND(G56*H56,2)</f>
        <v>0</v>
      </c>
      <c r="J56" s="175">
        <v>0.00144403</v>
      </c>
      <c r="K56" s="173">
        <f>G56*J56</f>
        <v>0.052851498000000004</v>
      </c>
      <c r="L56" s="175">
        <v>0</v>
      </c>
      <c r="M56" s="173">
        <f>G56*L56</f>
        <v>0</v>
      </c>
      <c r="N56" s="176">
        <v>21</v>
      </c>
      <c r="O56" s="177">
        <v>4</v>
      </c>
      <c r="P56" s="13" t="s">
        <v>112</v>
      </c>
      <c r="U56" s="178"/>
    </row>
    <row r="57" spans="4:21" s="13" customFormat="1" ht="15.75" customHeight="1">
      <c r="D57" s="179"/>
      <c r="E57" s="180" t="s">
        <v>211</v>
      </c>
      <c r="G57" s="181">
        <v>28.8</v>
      </c>
      <c r="P57" s="179" t="s">
        <v>112</v>
      </c>
      <c r="Q57" s="179" t="s">
        <v>112</v>
      </c>
      <c r="R57" s="179" t="s">
        <v>114</v>
      </c>
      <c r="S57" s="179" t="s">
        <v>104</v>
      </c>
      <c r="U57" s="178"/>
    </row>
    <row r="58" spans="4:21" s="13" customFormat="1" ht="15.75" customHeight="1">
      <c r="D58" s="179"/>
      <c r="E58" s="180" t="s">
        <v>212</v>
      </c>
      <c r="G58" s="181">
        <v>7.8</v>
      </c>
      <c r="P58" s="179" t="s">
        <v>112</v>
      </c>
      <c r="Q58" s="179" t="s">
        <v>112</v>
      </c>
      <c r="R58" s="179" t="s">
        <v>114</v>
      </c>
      <c r="S58" s="179" t="s">
        <v>104</v>
      </c>
      <c r="U58" s="178"/>
    </row>
    <row r="59" spans="4:21" s="13" customFormat="1" ht="15.75" customHeight="1">
      <c r="D59" s="191"/>
      <c r="E59" s="192" t="s">
        <v>213</v>
      </c>
      <c r="G59" s="193">
        <v>36.6</v>
      </c>
      <c r="P59" s="191" t="s">
        <v>112</v>
      </c>
      <c r="Q59" s="191" t="s">
        <v>123</v>
      </c>
      <c r="R59" s="191" t="s">
        <v>114</v>
      </c>
      <c r="S59" s="191" t="s">
        <v>105</v>
      </c>
      <c r="U59" s="178"/>
    </row>
    <row r="60" spans="1:21" s="13" customFormat="1" ht="13.5" customHeight="1">
      <c r="A60" s="170" t="s">
        <v>214</v>
      </c>
      <c r="B60" s="170" t="s">
        <v>107</v>
      </c>
      <c r="C60" s="170" t="s">
        <v>188</v>
      </c>
      <c r="D60" s="171" t="s">
        <v>215</v>
      </c>
      <c r="E60" s="172" t="s">
        <v>216</v>
      </c>
      <c r="F60" s="170" t="s">
        <v>111</v>
      </c>
      <c r="G60" s="173">
        <v>36.6</v>
      </c>
      <c r="H60" s="174">
        <v>0</v>
      </c>
      <c r="I60" s="174">
        <f>ROUND(G60*H60,2)</f>
        <v>0</v>
      </c>
      <c r="J60" s="175">
        <v>3.6014E-05</v>
      </c>
      <c r="K60" s="173">
        <f>G60*J60</f>
        <v>0.0013181124</v>
      </c>
      <c r="L60" s="175">
        <v>0</v>
      </c>
      <c r="M60" s="173">
        <f>G60*L60</f>
        <v>0</v>
      </c>
      <c r="N60" s="176">
        <v>21</v>
      </c>
      <c r="O60" s="177">
        <v>4</v>
      </c>
      <c r="P60" s="13" t="s">
        <v>112</v>
      </c>
      <c r="U60" s="178"/>
    </row>
    <row r="61" spans="1:21" s="13" customFormat="1" ht="24" customHeight="1">
      <c r="A61" s="170" t="s">
        <v>217</v>
      </c>
      <c r="B61" s="170" t="s">
        <v>107</v>
      </c>
      <c r="C61" s="170" t="s">
        <v>188</v>
      </c>
      <c r="D61" s="171" t="s">
        <v>218</v>
      </c>
      <c r="E61" s="172" t="s">
        <v>219</v>
      </c>
      <c r="F61" s="170" t="s">
        <v>168</v>
      </c>
      <c r="G61" s="173">
        <v>0.55</v>
      </c>
      <c r="H61" s="174">
        <v>0</v>
      </c>
      <c r="I61" s="174">
        <f>ROUND(G61*H61,2)</f>
        <v>0</v>
      </c>
      <c r="J61" s="175">
        <v>1.038217</v>
      </c>
      <c r="K61" s="173">
        <f>G61*J61</f>
        <v>0.57101935</v>
      </c>
      <c r="L61" s="175">
        <v>0</v>
      </c>
      <c r="M61" s="173">
        <f>G61*L61</f>
        <v>0</v>
      </c>
      <c r="N61" s="176">
        <v>21</v>
      </c>
      <c r="O61" s="177">
        <v>4</v>
      </c>
      <c r="P61" s="13" t="s">
        <v>112</v>
      </c>
      <c r="U61" s="178"/>
    </row>
    <row r="62" spans="4:21" s="13" customFormat="1" ht="15.75" customHeight="1">
      <c r="D62" s="179"/>
      <c r="E62" s="180" t="s">
        <v>220</v>
      </c>
      <c r="G62" s="181">
        <v>0.55</v>
      </c>
      <c r="P62" s="179" t="s">
        <v>112</v>
      </c>
      <c r="Q62" s="179" t="s">
        <v>112</v>
      </c>
      <c r="R62" s="179" t="s">
        <v>114</v>
      </c>
      <c r="S62" s="179" t="s">
        <v>105</v>
      </c>
      <c r="U62" s="178"/>
    </row>
    <row r="63" spans="2:21" s="142" customFormat="1" ht="12.75" customHeight="1">
      <c r="B63" s="143" t="s">
        <v>61</v>
      </c>
      <c r="D63" s="144" t="s">
        <v>118</v>
      </c>
      <c r="E63" s="144" t="s">
        <v>221</v>
      </c>
      <c r="I63" s="145">
        <f>SUM(I64:I87)</f>
        <v>0</v>
      </c>
      <c r="K63" s="146">
        <f>SUM(K64:K87)</f>
        <v>45.488261092567996</v>
      </c>
      <c r="M63" s="146">
        <f>SUM(M64:M87)</f>
        <v>0</v>
      </c>
      <c r="P63" s="144" t="s">
        <v>105</v>
      </c>
      <c r="U63" s="169"/>
    </row>
    <row r="64" spans="1:21" s="13" customFormat="1" ht="13.5" customHeight="1">
      <c r="A64" s="170" t="s">
        <v>222</v>
      </c>
      <c r="B64" s="170" t="s">
        <v>107</v>
      </c>
      <c r="C64" s="170" t="s">
        <v>188</v>
      </c>
      <c r="D64" s="171" t="s">
        <v>223</v>
      </c>
      <c r="E64" s="172" t="s">
        <v>224</v>
      </c>
      <c r="F64" s="170" t="s">
        <v>225</v>
      </c>
      <c r="G64" s="173">
        <v>12</v>
      </c>
      <c r="H64" s="174">
        <v>0</v>
      </c>
      <c r="I64" s="174">
        <f>ROUND(G64*H64,2)</f>
        <v>0</v>
      </c>
      <c r="J64" s="175">
        <v>0.0007</v>
      </c>
      <c r="K64" s="173">
        <f>G64*J64</f>
        <v>0.0084</v>
      </c>
      <c r="L64" s="175">
        <v>0</v>
      </c>
      <c r="M64" s="173">
        <f>G64*L64</f>
        <v>0</v>
      </c>
      <c r="N64" s="176">
        <v>21</v>
      </c>
      <c r="O64" s="177">
        <v>4</v>
      </c>
      <c r="P64" s="13" t="s">
        <v>112</v>
      </c>
      <c r="U64" s="178"/>
    </row>
    <row r="65" spans="1:21" s="13" customFormat="1" ht="13.5" customHeight="1">
      <c r="A65" s="182" t="s">
        <v>226</v>
      </c>
      <c r="B65" s="182" t="s">
        <v>174</v>
      </c>
      <c r="C65" s="182" t="s">
        <v>175</v>
      </c>
      <c r="D65" s="183" t="s">
        <v>227</v>
      </c>
      <c r="E65" s="184" t="s">
        <v>228</v>
      </c>
      <c r="F65" s="182" t="s">
        <v>225</v>
      </c>
      <c r="G65" s="185">
        <v>12</v>
      </c>
      <c r="H65" s="186">
        <v>0</v>
      </c>
      <c r="I65" s="186">
        <f>ROUND(G65*H65,2)</f>
        <v>0</v>
      </c>
      <c r="J65" s="187">
        <v>0.00487</v>
      </c>
      <c r="K65" s="185">
        <f>G65*J65</f>
        <v>0.058440000000000006</v>
      </c>
      <c r="L65" s="187">
        <v>0</v>
      </c>
      <c r="M65" s="185">
        <f>G65*L65</f>
        <v>0</v>
      </c>
      <c r="N65" s="188">
        <v>21</v>
      </c>
      <c r="O65" s="189">
        <v>8</v>
      </c>
      <c r="P65" s="190" t="s">
        <v>112</v>
      </c>
      <c r="U65" s="178"/>
    </row>
    <row r="66" spans="1:21" s="13" customFormat="1" ht="13.5" customHeight="1">
      <c r="A66" s="170" t="s">
        <v>229</v>
      </c>
      <c r="B66" s="170" t="s">
        <v>107</v>
      </c>
      <c r="C66" s="170" t="s">
        <v>188</v>
      </c>
      <c r="D66" s="171" t="s">
        <v>230</v>
      </c>
      <c r="E66" s="172" t="s">
        <v>231</v>
      </c>
      <c r="F66" s="170" t="s">
        <v>137</v>
      </c>
      <c r="G66" s="173">
        <v>0.85</v>
      </c>
      <c r="H66" s="174">
        <v>0</v>
      </c>
      <c r="I66" s="174">
        <f>ROUND(G66*H66,2)</f>
        <v>0</v>
      </c>
      <c r="J66" s="175">
        <v>2.477864</v>
      </c>
      <c r="K66" s="173">
        <f>G66*J66</f>
        <v>2.1061843999999996</v>
      </c>
      <c r="L66" s="175">
        <v>0</v>
      </c>
      <c r="M66" s="173">
        <f>G66*L66</f>
        <v>0</v>
      </c>
      <c r="N66" s="176">
        <v>21</v>
      </c>
      <c r="O66" s="177">
        <v>4</v>
      </c>
      <c r="P66" s="13" t="s">
        <v>112</v>
      </c>
      <c r="U66" s="178"/>
    </row>
    <row r="67" spans="4:21" s="13" customFormat="1" ht="15.75" customHeight="1">
      <c r="D67" s="179"/>
      <c r="E67" s="180" t="s">
        <v>232</v>
      </c>
      <c r="G67" s="181">
        <v>0.45</v>
      </c>
      <c r="P67" s="179" t="s">
        <v>112</v>
      </c>
      <c r="Q67" s="179" t="s">
        <v>112</v>
      </c>
      <c r="R67" s="179" t="s">
        <v>114</v>
      </c>
      <c r="S67" s="179" t="s">
        <v>104</v>
      </c>
      <c r="U67" s="178"/>
    </row>
    <row r="68" spans="4:21" s="13" customFormat="1" ht="15.75" customHeight="1">
      <c r="D68" s="179"/>
      <c r="E68" s="180" t="s">
        <v>233</v>
      </c>
      <c r="G68" s="181">
        <v>0.4</v>
      </c>
      <c r="P68" s="179" t="s">
        <v>112</v>
      </c>
      <c r="Q68" s="179" t="s">
        <v>112</v>
      </c>
      <c r="R68" s="179" t="s">
        <v>114</v>
      </c>
      <c r="S68" s="179" t="s">
        <v>104</v>
      </c>
      <c r="U68" s="178"/>
    </row>
    <row r="69" spans="4:21" s="13" customFormat="1" ht="15.75" customHeight="1">
      <c r="D69" s="191"/>
      <c r="E69" s="192" t="s">
        <v>213</v>
      </c>
      <c r="G69" s="193">
        <v>0.85</v>
      </c>
      <c r="P69" s="191" t="s">
        <v>112</v>
      </c>
      <c r="Q69" s="191" t="s">
        <v>123</v>
      </c>
      <c r="R69" s="191" t="s">
        <v>114</v>
      </c>
      <c r="S69" s="191" t="s">
        <v>105</v>
      </c>
      <c r="U69" s="178"/>
    </row>
    <row r="70" spans="1:21" s="13" customFormat="1" ht="13.5" customHeight="1">
      <c r="A70" s="170" t="s">
        <v>234</v>
      </c>
      <c r="B70" s="170" t="s">
        <v>107</v>
      </c>
      <c r="C70" s="170" t="s">
        <v>188</v>
      </c>
      <c r="D70" s="171" t="s">
        <v>235</v>
      </c>
      <c r="E70" s="172" t="s">
        <v>236</v>
      </c>
      <c r="F70" s="170" t="s">
        <v>111</v>
      </c>
      <c r="G70" s="173">
        <v>8.22</v>
      </c>
      <c r="H70" s="174">
        <v>0</v>
      </c>
      <c r="I70" s="174">
        <f>ROUND(G70*H70,2)</f>
        <v>0</v>
      </c>
      <c r="J70" s="175">
        <v>0.0417442</v>
      </c>
      <c r="K70" s="173">
        <f>G70*J70</f>
        <v>0.343137324</v>
      </c>
      <c r="L70" s="175">
        <v>0</v>
      </c>
      <c r="M70" s="173">
        <f>G70*L70</f>
        <v>0</v>
      </c>
      <c r="N70" s="176">
        <v>21</v>
      </c>
      <c r="O70" s="177">
        <v>4</v>
      </c>
      <c r="P70" s="13" t="s">
        <v>112</v>
      </c>
      <c r="U70" s="178"/>
    </row>
    <row r="71" spans="4:21" s="13" customFormat="1" ht="15.75" customHeight="1">
      <c r="D71" s="179"/>
      <c r="E71" s="180" t="s">
        <v>237</v>
      </c>
      <c r="G71" s="181">
        <v>8.22</v>
      </c>
      <c r="P71" s="179" t="s">
        <v>112</v>
      </c>
      <c r="Q71" s="179" t="s">
        <v>112</v>
      </c>
      <c r="R71" s="179" t="s">
        <v>114</v>
      </c>
      <c r="S71" s="179" t="s">
        <v>105</v>
      </c>
      <c r="U71" s="178"/>
    </row>
    <row r="72" spans="1:21" s="13" customFormat="1" ht="13.5" customHeight="1">
      <c r="A72" s="170" t="s">
        <v>238</v>
      </c>
      <c r="B72" s="170" t="s">
        <v>107</v>
      </c>
      <c r="C72" s="170" t="s">
        <v>188</v>
      </c>
      <c r="D72" s="171" t="s">
        <v>239</v>
      </c>
      <c r="E72" s="172" t="s">
        <v>240</v>
      </c>
      <c r="F72" s="170" t="s">
        <v>111</v>
      </c>
      <c r="G72" s="173">
        <v>8.22</v>
      </c>
      <c r="H72" s="174">
        <v>0</v>
      </c>
      <c r="I72" s="174">
        <f>ROUND(G72*H72,2)</f>
        <v>0</v>
      </c>
      <c r="J72" s="175">
        <v>1.502E-05</v>
      </c>
      <c r="K72" s="173">
        <f>G72*J72</f>
        <v>0.00012346440000000002</v>
      </c>
      <c r="L72" s="175">
        <v>0</v>
      </c>
      <c r="M72" s="173">
        <f>G72*L72</f>
        <v>0</v>
      </c>
      <c r="N72" s="176">
        <v>21</v>
      </c>
      <c r="O72" s="177">
        <v>4</v>
      </c>
      <c r="P72" s="13" t="s">
        <v>112</v>
      </c>
      <c r="U72" s="178"/>
    </row>
    <row r="73" spans="1:21" s="13" customFormat="1" ht="13.5" customHeight="1">
      <c r="A73" s="170" t="s">
        <v>241</v>
      </c>
      <c r="B73" s="170" t="s">
        <v>107</v>
      </c>
      <c r="C73" s="170" t="s">
        <v>188</v>
      </c>
      <c r="D73" s="171" t="s">
        <v>242</v>
      </c>
      <c r="E73" s="172" t="s">
        <v>243</v>
      </c>
      <c r="F73" s="170" t="s">
        <v>168</v>
      </c>
      <c r="G73" s="173">
        <v>0.18</v>
      </c>
      <c r="H73" s="174">
        <v>0</v>
      </c>
      <c r="I73" s="174">
        <f>ROUND(G73*H73,2)</f>
        <v>0</v>
      </c>
      <c r="J73" s="175">
        <v>1.0487652</v>
      </c>
      <c r="K73" s="173">
        <f>G73*J73</f>
        <v>0.188777736</v>
      </c>
      <c r="L73" s="175">
        <v>0</v>
      </c>
      <c r="M73" s="173">
        <f>G73*L73</f>
        <v>0</v>
      </c>
      <c r="N73" s="176">
        <v>21</v>
      </c>
      <c r="O73" s="177">
        <v>4</v>
      </c>
      <c r="P73" s="13" t="s">
        <v>112</v>
      </c>
      <c r="U73" s="178"/>
    </row>
    <row r="74" spans="4:21" s="13" customFormat="1" ht="15.75" customHeight="1">
      <c r="D74" s="179"/>
      <c r="E74" s="180" t="s">
        <v>244</v>
      </c>
      <c r="G74" s="181">
        <v>0.18</v>
      </c>
      <c r="P74" s="179" t="s">
        <v>112</v>
      </c>
      <c r="Q74" s="179" t="s">
        <v>112</v>
      </c>
      <c r="R74" s="179" t="s">
        <v>114</v>
      </c>
      <c r="S74" s="179" t="s">
        <v>105</v>
      </c>
      <c r="U74" s="178"/>
    </row>
    <row r="75" spans="1:21" s="13" customFormat="1" ht="13.5" customHeight="1">
      <c r="A75" s="170" t="s">
        <v>245</v>
      </c>
      <c r="B75" s="170" t="s">
        <v>107</v>
      </c>
      <c r="C75" s="170" t="s">
        <v>246</v>
      </c>
      <c r="D75" s="171" t="s">
        <v>247</v>
      </c>
      <c r="E75" s="172" t="s">
        <v>248</v>
      </c>
      <c r="F75" s="170" t="s">
        <v>137</v>
      </c>
      <c r="G75" s="173">
        <v>6.24</v>
      </c>
      <c r="H75" s="174">
        <v>0</v>
      </c>
      <c r="I75" s="174">
        <f>ROUND(G75*H75,2)</f>
        <v>0</v>
      </c>
      <c r="J75" s="175">
        <v>0.36038</v>
      </c>
      <c r="K75" s="173">
        <f>G75*J75</f>
        <v>2.2487711999999997</v>
      </c>
      <c r="L75" s="175">
        <v>0</v>
      </c>
      <c r="M75" s="173">
        <f>G75*L75</f>
        <v>0</v>
      </c>
      <c r="N75" s="176">
        <v>21</v>
      </c>
      <c r="O75" s="177">
        <v>4</v>
      </c>
      <c r="P75" s="13" t="s">
        <v>112</v>
      </c>
      <c r="U75" s="178"/>
    </row>
    <row r="76" spans="1:21" s="13" customFormat="1" ht="13.5" customHeight="1">
      <c r="A76" s="182" t="s">
        <v>249</v>
      </c>
      <c r="B76" s="182" t="s">
        <v>174</v>
      </c>
      <c r="C76" s="182" t="s">
        <v>175</v>
      </c>
      <c r="D76" s="183" t="s">
        <v>250</v>
      </c>
      <c r="E76" s="184" t="s">
        <v>251</v>
      </c>
      <c r="F76" s="182" t="s">
        <v>168</v>
      </c>
      <c r="G76" s="185">
        <v>15.6</v>
      </c>
      <c r="H76" s="186">
        <v>0</v>
      </c>
      <c r="I76" s="186">
        <f>ROUND(G76*H76,2)</f>
        <v>0</v>
      </c>
      <c r="J76" s="187">
        <v>1</v>
      </c>
      <c r="K76" s="185">
        <f>G76*J76</f>
        <v>15.6</v>
      </c>
      <c r="L76" s="187">
        <v>0</v>
      </c>
      <c r="M76" s="185">
        <f>G76*L76</f>
        <v>0</v>
      </c>
      <c r="N76" s="188">
        <v>21</v>
      </c>
      <c r="O76" s="189">
        <v>8</v>
      </c>
      <c r="P76" s="190" t="s">
        <v>112</v>
      </c>
      <c r="U76" s="178"/>
    </row>
    <row r="77" spans="1:21" s="13" customFormat="1" ht="13.5" customHeight="1">
      <c r="A77" s="170" t="s">
        <v>252</v>
      </c>
      <c r="B77" s="170" t="s">
        <v>107</v>
      </c>
      <c r="C77" s="170" t="s">
        <v>188</v>
      </c>
      <c r="D77" s="171" t="s">
        <v>253</v>
      </c>
      <c r="E77" s="172" t="s">
        <v>254</v>
      </c>
      <c r="F77" s="170" t="s">
        <v>137</v>
      </c>
      <c r="G77" s="173">
        <v>9.627</v>
      </c>
      <c r="H77" s="174">
        <v>0</v>
      </c>
      <c r="I77" s="174">
        <f>ROUND(G77*H77,2)</f>
        <v>0</v>
      </c>
      <c r="J77" s="175">
        <v>2.45351084</v>
      </c>
      <c r="K77" s="173">
        <f>G77*J77</f>
        <v>23.61994885668</v>
      </c>
      <c r="L77" s="175">
        <v>0</v>
      </c>
      <c r="M77" s="173">
        <f>G77*L77</f>
        <v>0</v>
      </c>
      <c r="N77" s="176">
        <v>21</v>
      </c>
      <c r="O77" s="177">
        <v>4</v>
      </c>
      <c r="P77" s="13" t="s">
        <v>112</v>
      </c>
      <c r="U77" s="178"/>
    </row>
    <row r="78" spans="4:21" s="13" customFormat="1" ht="15.75" customHeight="1">
      <c r="D78" s="179"/>
      <c r="E78" s="180" t="s">
        <v>255</v>
      </c>
      <c r="G78" s="181">
        <v>4.612</v>
      </c>
      <c r="P78" s="179" t="s">
        <v>112</v>
      </c>
      <c r="Q78" s="179" t="s">
        <v>112</v>
      </c>
      <c r="R78" s="179" t="s">
        <v>114</v>
      </c>
      <c r="S78" s="179" t="s">
        <v>104</v>
      </c>
      <c r="U78" s="178"/>
    </row>
    <row r="79" spans="4:21" s="13" customFormat="1" ht="15.75" customHeight="1">
      <c r="D79" s="179"/>
      <c r="E79" s="180" t="s">
        <v>256</v>
      </c>
      <c r="G79" s="181">
        <v>5.015</v>
      </c>
      <c r="P79" s="179" t="s">
        <v>112</v>
      </c>
      <c r="Q79" s="179" t="s">
        <v>112</v>
      </c>
      <c r="R79" s="179" t="s">
        <v>114</v>
      </c>
      <c r="S79" s="179" t="s">
        <v>104</v>
      </c>
      <c r="U79" s="178"/>
    </row>
    <row r="80" spans="4:21" s="13" customFormat="1" ht="15.75" customHeight="1">
      <c r="D80" s="191"/>
      <c r="E80" s="192" t="s">
        <v>213</v>
      </c>
      <c r="G80" s="193">
        <v>9.627</v>
      </c>
      <c r="P80" s="191" t="s">
        <v>112</v>
      </c>
      <c r="Q80" s="191" t="s">
        <v>123</v>
      </c>
      <c r="R80" s="191" t="s">
        <v>114</v>
      </c>
      <c r="S80" s="191" t="s">
        <v>105</v>
      </c>
      <c r="U80" s="178"/>
    </row>
    <row r="81" spans="1:21" s="13" customFormat="1" ht="13.5" customHeight="1">
      <c r="A81" s="170" t="s">
        <v>257</v>
      </c>
      <c r="B81" s="170" t="s">
        <v>107</v>
      </c>
      <c r="C81" s="170" t="s">
        <v>188</v>
      </c>
      <c r="D81" s="171" t="s">
        <v>258</v>
      </c>
      <c r="E81" s="172" t="s">
        <v>259</v>
      </c>
      <c r="F81" s="170" t="s">
        <v>111</v>
      </c>
      <c r="G81" s="173">
        <v>36.672</v>
      </c>
      <c r="H81" s="174">
        <v>0</v>
      </c>
      <c r="I81" s="174">
        <f>ROUND(G81*H81,2)</f>
        <v>0</v>
      </c>
      <c r="J81" s="175">
        <v>0.00183239</v>
      </c>
      <c r="K81" s="173">
        <f>G81*J81</f>
        <v>0.06719740608</v>
      </c>
      <c r="L81" s="175">
        <v>0</v>
      </c>
      <c r="M81" s="173">
        <f>G81*L81</f>
        <v>0</v>
      </c>
      <c r="N81" s="176">
        <v>21</v>
      </c>
      <c r="O81" s="177">
        <v>4</v>
      </c>
      <c r="P81" s="13" t="s">
        <v>112</v>
      </c>
      <c r="U81" s="178"/>
    </row>
    <row r="82" spans="4:21" s="13" customFormat="1" ht="15.75" customHeight="1">
      <c r="D82" s="179"/>
      <c r="E82" s="180" t="s">
        <v>260</v>
      </c>
      <c r="G82" s="181">
        <v>17.568</v>
      </c>
      <c r="P82" s="179" t="s">
        <v>112</v>
      </c>
      <c r="Q82" s="179" t="s">
        <v>112</v>
      </c>
      <c r="R82" s="179" t="s">
        <v>114</v>
      </c>
      <c r="S82" s="179" t="s">
        <v>104</v>
      </c>
      <c r="U82" s="178"/>
    </row>
    <row r="83" spans="4:21" s="13" customFormat="1" ht="15.75" customHeight="1">
      <c r="D83" s="179"/>
      <c r="E83" s="180" t="s">
        <v>261</v>
      </c>
      <c r="G83" s="181">
        <v>19.104</v>
      </c>
      <c r="P83" s="179" t="s">
        <v>112</v>
      </c>
      <c r="Q83" s="179" t="s">
        <v>112</v>
      </c>
      <c r="R83" s="179" t="s">
        <v>114</v>
      </c>
      <c r="S83" s="179" t="s">
        <v>104</v>
      </c>
      <c r="U83" s="178"/>
    </row>
    <row r="84" spans="4:21" s="13" customFormat="1" ht="15.75" customHeight="1">
      <c r="D84" s="191"/>
      <c r="E84" s="192" t="s">
        <v>213</v>
      </c>
      <c r="G84" s="193">
        <v>36.672</v>
      </c>
      <c r="P84" s="191" t="s">
        <v>112</v>
      </c>
      <c r="Q84" s="191" t="s">
        <v>123</v>
      </c>
      <c r="R84" s="191" t="s">
        <v>114</v>
      </c>
      <c r="S84" s="191" t="s">
        <v>105</v>
      </c>
      <c r="U84" s="178"/>
    </row>
    <row r="85" spans="1:21" s="13" customFormat="1" ht="13.5" customHeight="1">
      <c r="A85" s="170" t="s">
        <v>262</v>
      </c>
      <c r="B85" s="170" t="s">
        <v>107</v>
      </c>
      <c r="C85" s="170" t="s">
        <v>188</v>
      </c>
      <c r="D85" s="171" t="s">
        <v>263</v>
      </c>
      <c r="E85" s="172" t="s">
        <v>264</v>
      </c>
      <c r="F85" s="170" t="s">
        <v>111</v>
      </c>
      <c r="G85" s="173">
        <v>36.672</v>
      </c>
      <c r="H85" s="174">
        <v>0</v>
      </c>
      <c r="I85" s="174">
        <f>ROUND(G85*H85,2)</f>
        <v>0</v>
      </c>
      <c r="J85" s="175">
        <v>3.6014E-05</v>
      </c>
      <c r="K85" s="173">
        <f>G85*J85</f>
        <v>0.0013207054079999998</v>
      </c>
      <c r="L85" s="175">
        <v>0</v>
      </c>
      <c r="M85" s="173">
        <f>G85*L85</f>
        <v>0</v>
      </c>
      <c r="N85" s="176">
        <v>21</v>
      </c>
      <c r="O85" s="177">
        <v>4</v>
      </c>
      <c r="P85" s="13" t="s">
        <v>112</v>
      </c>
      <c r="U85" s="178"/>
    </row>
    <row r="86" spans="1:21" s="13" customFormat="1" ht="13.5" customHeight="1">
      <c r="A86" s="170" t="s">
        <v>265</v>
      </c>
      <c r="B86" s="170" t="s">
        <v>107</v>
      </c>
      <c r="C86" s="170" t="s">
        <v>188</v>
      </c>
      <c r="D86" s="171" t="s">
        <v>266</v>
      </c>
      <c r="E86" s="172" t="s">
        <v>267</v>
      </c>
      <c r="F86" s="170" t="s">
        <v>168</v>
      </c>
      <c r="G86" s="173">
        <v>1.2</v>
      </c>
      <c r="H86" s="174">
        <v>0</v>
      </c>
      <c r="I86" s="174">
        <f>ROUND(G86*H86,2)</f>
        <v>0</v>
      </c>
      <c r="J86" s="175">
        <v>1.0383</v>
      </c>
      <c r="K86" s="173">
        <f>G86*J86</f>
        <v>1.24596</v>
      </c>
      <c r="L86" s="175">
        <v>0</v>
      </c>
      <c r="M86" s="173">
        <f>G86*L86</f>
        <v>0</v>
      </c>
      <c r="N86" s="176">
        <v>21</v>
      </c>
      <c r="O86" s="177">
        <v>4</v>
      </c>
      <c r="P86" s="13" t="s">
        <v>112</v>
      </c>
      <c r="U86" s="178"/>
    </row>
    <row r="87" spans="4:21" s="13" customFormat="1" ht="15.75" customHeight="1">
      <c r="D87" s="179"/>
      <c r="E87" s="180" t="s">
        <v>268</v>
      </c>
      <c r="G87" s="181">
        <v>0.96</v>
      </c>
      <c r="P87" s="179" t="s">
        <v>112</v>
      </c>
      <c r="Q87" s="179" t="s">
        <v>112</v>
      </c>
      <c r="R87" s="179" t="s">
        <v>114</v>
      </c>
      <c r="S87" s="179" t="s">
        <v>105</v>
      </c>
      <c r="U87" s="178"/>
    </row>
    <row r="88" spans="2:21" s="142" customFormat="1" ht="12.75" customHeight="1">
      <c r="B88" s="143" t="s">
        <v>61</v>
      </c>
      <c r="D88" s="144" t="s">
        <v>123</v>
      </c>
      <c r="E88" s="144" t="s">
        <v>269</v>
      </c>
      <c r="I88" s="145">
        <f>SUM(I89:I102)</f>
        <v>0</v>
      </c>
      <c r="K88" s="146">
        <f>SUM(K89:K102)</f>
        <v>22.73922364</v>
      </c>
      <c r="M88" s="146">
        <f>SUM(M89:M102)</f>
        <v>0</v>
      </c>
      <c r="P88" s="144" t="s">
        <v>105</v>
      </c>
      <c r="U88" s="169"/>
    </row>
    <row r="89" spans="1:21" s="13" customFormat="1" ht="13.5" customHeight="1">
      <c r="A89" s="170" t="s">
        <v>270</v>
      </c>
      <c r="B89" s="170" t="s">
        <v>107</v>
      </c>
      <c r="C89" s="170" t="s">
        <v>188</v>
      </c>
      <c r="D89" s="171" t="s">
        <v>271</v>
      </c>
      <c r="E89" s="172" t="s">
        <v>272</v>
      </c>
      <c r="F89" s="170" t="s">
        <v>137</v>
      </c>
      <c r="G89" s="173">
        <v>4.32</v>
      </c>
      <c r="H89" s="174">
        <v>0</v>
      </c>
      <c r="I89" s="174">
        <f>ROUND(G89*H89,2)</f>
        <v>0</v>
      </c>
      <c r="J89" s="175">
        <v>2.4779145</v>
      </c>
      <c r="K89" s="173">
        <f>G89*J89</f>
        <v>10.70459064</v>
      </c>
      <c r="L89" s="175">
        <v>0</v>
      </c>
      <c r="M89" s="173">
        <f>G89*L89</f>
        <v>0</v>
      </c>
      <c r="N89" s="176">
        <v>21</v>
      </c>
      <c r="O89" s="177">
        <v>4</v>
      </c>
      <c r="P89" s="13" t="s">
        <v>112</v>
      </c>
      <c r="U89" s="178"/>
    </row>
    <row r="90" spans="4:21" s="13" customFormat="1" ht="15.75" customHeight="1">
      <c r="D90" s="179"/>
      <c r="E90" s="180" t="s">
        <v>273</v>
      </c>
      <c r="G90" s="181">
        <v>4.32</v>
      </c>
      <c r="P90" s="179" t="s">
        <v>112</v>
      </c>
      <c r="Q90" s="179" t="s">
        <v>112</v>
      </c>
      <c r="R90" s="179" t="s">
        <v>114</v>
      </c>
      <c r="S90" s="179" t="s">
        <v>105</v>
      </c>
      <c r="U90" s="178"/>
    </row>
    <row r="91" spans="1:21" s="13" customFormat="1" ht="13.5" customHeight="1">
      <c r="A91" s="170" t="s">
        <v>274</v>
      </c>
      <c r="B91" s="170" t="s">
        <v>107</v>
      </c>
      <c r="C91" s="170" t="s">
        <v>188</v>
      </c>
      <c r="D91" s="171" t="s">
        <v>275</v>
      </c>
      <c r="E91" s="172" t="s">
        <v>276</v>
      </c>
      <c r="F91" s="170" t="s">
        <v>111</v>
      </c>
      <c r="G91" s="173">
        <v>9.6</v>
      </c>
      <c r="H91" s="174">
        <v>0</v>
      </c>
      <c r="I91" s="174">
        <f>ROUND(G91*H91,2)</f>
        <v>0</v>
      </c>
      <c r="J91" s="175">
        <v>0.0076</v>
      </c>
      <c r="K91" s="173">
        <f>G91*J91</f>
        <v>0.07296</v>
      </c>
      <c r="L91" s="175">
        <v>0</v>
      </c>
      <c r="M91" s="173">
        <f>G91*L91</f>
        <v>0</v>
      </c>
      <c r="N91" s="176">
        <v>21</v>
      </c>
      <c r="O91" s="177">
        <v>4</v>
      </c>
      <c r="P91" s="13" t="s">
        <v>112</v>
      </c>
      <c r="U91" s="178"/>
    </row>
    <row r="92" spans="4:21" s="13" customFormat="1" ht="15.75" customHeight="1">
      <c r="D92" s="179"/>
      <c r="E92" s="180" t="s">
        <v>277</v>
      </c>
      <c r="G92" s="181">
        <v>9.6</v>
      </c>
      <c r="P92" s="179" t="s">
        <v>112</v>
      </c>
      <c r="Q92" s="179" t="s">
        <v>112</v>
      </c>
      <c r="R92" s="179" t="s">
        <v>114</v>
      </c>
      <c r="S92" s="179" t="s">
        <v>105</v>
      </c>
      <c r="U92" s="178"/>
    </row>
    <row r="93" spans="1:21" s="13" customFormat="1" ht="13.5" customHeight="1">
      <c r="A93" s="170" t="s">
        <v>278</v>
      </c>
      <c r="B93" s="170" t="s">
        <v>107</v>
      </c>
      <c r="C93" s="170" t="s">
        <v>188</v>
      </c>
      <c r="D93" s="171" t="s">
        <v>279</v>
      </c>
      <c r="E93" s="172" t="s">
        <v>280</v>
      </c>
      <c r="F93" s="170" t="s">
        <v>111</v>
      </c>
      <c r="G93" s="173">
        <v>4.56</v>
      </c>
      <c r="H93" s="174">
        <v>0</v>
      </c>
      <c r="I93" s="174">
        <f>ROUND(G93*H93,2)</f>
        <v>0</v>
      </c>
      <c r="J93" s="175">
        <v>0.01787</v>
      </c>
      <c r="K93" s="173">
        <f>G93*J93</f>
        <v>0.0814872</v>
      </c>
      <c r="L93" s="175">
        <v>0</v>
      </c>
      <c r="M93" s="173">
        <f>G93*L93</f>
        <v>0</v>
      </c>
      <c r="N93" s="176">
        <v>21</v>
      </c>
      <c r="O93" s="177">
        <v>4</v>
      </c>
      <c r="P93" s="13" t="s">
        <v>112</v>
      </c>
      <c r="U93" s="178"/>
    </row>
    <row r="94" spans="4:21" s="13" customFormat="1" ht="15.75" customHeight="1">
      <c r="D94" s="179"/>
      <c r="E94" s="180" t="s">
        <v>281</v>
      </c>
      <c r="G94" s="181">
        <v>4.56</v>
      </c>
      <c r="P94" s="179" t="s">
        <v>112</v>
      </c>
      <c r="Q94" s="179" t="s">
        <v>112</v>
      </c>
      <c r="R94" s="179" t="s">
        <v>114</v>
      </c>
      <c r="S94" s="179" t="s">
        <v>105</v>
      </c>
      <c r="U94" s="178"/>
    </row>
    <row r="95" spans="1:21" s="13" customFormat="1" ht="13.5" customHeight="1">
      <c r="A95" s="170" t="s">
        <v>282</v>
      </c>
      <c r="B95" s="170" t="s">
        <v>107</v>
      </c>
      <c r="C95" s="170" t="s">
        <v>188</v>
      </c>
      <c r="D95" s="171" t="s">
        <v>283</v>
      </c>
      <c r="E95" s="172" t="s">
        <v>284</v>
      </c>
      <c r="F95" s="170" t="s">
        <v>111</v>
      </c>
      <c r="G95" s="173">
        <v>9.6</v>
      </c>
      <c r="H95" s="174">
        <v>0</v>
      </c>
      <c r="I95" s="174">
        <f>ROUND(G95*H95,2)</f>
        <v>0</v>
      </c>
      <c r="J95" s="175">
        <v>0</v>
      </c>
      <c r="K95" s="173">
        <f>G95*J95</f>
        <v>0</v>
      </c>
      <c r="L95" s="175">
        <v>0</v>
      </c>
      <c r="M95" s="173">
        <f>G95*L95</f>
        <v>0</v>
      </c>
      <c r="N95" s="176">
        <v>21</v>
      </c>
      <c r="O95" s="177">
        <v>4</v>
      </c>
      <c r="P95" s="13" t="s">
        <v>112</v>
      </c>
      <c r="U95" s="178"/>
    </row>
    <row r="96" spans="1:21" s="13" customFormat="1" ht="13.5" customHeight="1">
      <c r="A96" s="170" t="s">
        <v>285</v>
      </c>
      <c r="B96" s="170" t="s">
        <v>107</v>
      </c>
      <c r="C96" s="170" t="s">
        <v>188</v>
      </c>
      <c r="D96" s="171" t="s">
        <v>286</v>
      </c>
      <c r="E96" s="172" t="s">
        <v>287</v>
      </c>
      <c r="F96" s="170" t="s">
        <v>111</v>
      </c>
      <c r="G96" s="173">
        <v>4.56</v>
      </c>
      <c r="H96" s="174">
        <v>0</v>
      </c>
      <c r="I96" s="174">
        <f>ROUND(G96*H96,2)</f>
        <v>0</v>
      </c>
      <c r="J96" s="175">
        <v>0</v>
      </c>
      <c r="K96" s="173">
        <f>G96*J96</f>
        <v>0</v>
      </c>
      <c r="L96" s="175">
        <v>0</v>
      </c>
      <c r="M96" s="173">
        <f>G96*L96</f>
        <v>0</v>
      </c>
      <c r="N96" s="176">
        <v>21</v>
      </c>
      <c r="O96" s="177">
        <v>4</v>
      </c>
      <c r="P96" s="13" t="s">
        <v>112</v>
      </c>
      <c r="U96" s="178"/>
    </row>
    <row r="97" spans="1:25" s="13" customFormat="1" ht="13.5" customHeight="1">
      <c r="A97" s="170" t="s">
        <v>288</v>
      </c>
      <c r="B97" s="170" t="s">
        <v>107</v>
      </c>
      <c r="C97" s="170" t="s">
        <v>188</v>
      </c>
      <c r="D97" s="171" t="s">
        <v>289</v>
      </c>
      <c r="E97" s="172" t="s">
        <v>290</v>
      </c>
      <c r="F97" s="170" t="s">
        <v>168</v>
      </c>
      <c r="G97" s="173">
        <v>1</v>
      </c>
      <c r="H97" s="174">
        <v>0</v>
      </c>
      <c r="I97" s="174">
        <f>ROUND(G97*H97,2)</f>
        <v>0</v>
      </c>
      <c r="J97" s="175">
        <v>1.0490858</v>
      </c>
      <c r="K97" s="173">
        <f>G97*J97</f>
        <v>1.0490858</v>
      </c>
      <c r="L97" s="175">
        <v>0</v>
      </c>
      <c r="M97" s="173">
        <f>G97*L97</f>
        <v>0</v>
      </c>
      <c r="N97" s="176">
        <v>21</v>
      </c>
      <c r="O97" s="177">
        <v>4</v>
      </c>
      <c r="P97" s="13" t="s">
        <v>112</v>
      </c>
      <c r="U97" s="178"/>
      <c r="Y97" s="194"/>
    </row>
    <row r="98" spans="4:19" s="13" customFormat="1" ht="15.75" customHeight="1">
      <c r="D98" s="179"/>
      <c r="E98" s="180" t="s">
        <v>291</v>
      </c>
      <c r="G98" s="181">
        <v>1</v>
      </c>
      <c r="P98" s="179" t="s">
        <v>112</v>
      </c>
      <c r="Q98" s="179" t="s">
        <v>112</v>
      </c>
      <c r="R98" s="179" t="s">
        <v>114</v>
      </c>
      <c r="S98" s="179" t="s">
        <v>105</v>
      </c>
    </row>
    <row r="99" spans="1:16" s="13" customFormat="1" ht="13.5" customHeight="1">
      <c r="A99" s="170" t="s">
        <v>292</v>
      </c>
      <c r="B99" s="170" t="s">
        <v>107</v>
      </c>
      <c r="C99" s="170" t="s">
        <v>188</v>
      </c>
      <c r="D99" s="171" t="s">
        <v>293</v>
      </c>
      <c r="E99" s="172" t="s">
        <v>294</v>
      </c>
      <c r="F99" s="170" t="s">
        <v>225</v>
      </c>
      <c r="G99" s="173">
        <v>10</v>
      </c>
      <c r="H99" s="174">
        <v>0</v>
      </c>
      <c r="I99" s="174">
        <f>ROUND(G99*H99,2)</f>
        <v>0</v>
      </c>
      <c r="J99" s="175">
        <v>0.00509</v>
      </c>
      <c r="K99" s="173">
        <f>G99*J99</f>
        <v>0.0509</v>
      </c>
      <c r="L99" s="175">
        <v>0</v>
      </c>
      <c r="M99" s="173">
        <f>G99*L99</f>
        <v>0</v>
      </c>
      <c r="N99" s="176">
        <v>21</v>
      </c>
      <c r="O99" s="177">
        <v>4</v>
      </c>
      <c r="P99" s="13" t="s">
        <v>112</v>
      </c>
    </row>
    <row r="100" spans="1:16" s="13" customFormat="1" ht="13.5" customHeight="1">
      <c r="A100" s="182" t="s">
        <v>295</v>
      </c>
      <c r="B100" s="182" t="s">
        <v>174</v>
      </c>
      <c r="C100" s="182" t="s">
        <v>175</v>
      </c>
      <c r="D100" s="183" t="s">
        <v>296</v>
      </c>
      <c r="E100" s="184" t="s">
        <v>297</v>
      </c>
      <c r="F100" s="182" t="s">
        <v>225</v>
      </c>
      <c r="G100" s="185">
        <v>10</v>
      </c>
      <c r="H100" s="186">
        <v>0</v>
      </c>
      <c r="I100" s="186">
        <f>ROUND(G100*H100,2)</f>
        <v>0</v>
      </c>
      <c r="J100" s="187">
        <v>0.0009</v>
      </c>
      <c r="K100" s="185">
        <f>G100*J100</f>
        <v>0.009</v>
      </c>
      <c r="L100" s="187">
        <v>0</v>
      </c>
      <c r="M100" s="185">
        <f>G100*L100</f>
        <v>0</v>
      </c>
      <c r="N100" s="188">
        <v>21</v>
      </c>
      <c r="O100" s="189">
        <v>8</v>
      </c>
      <c r="P100" s="190" t="s">
        <v>112</v>
      </c>
    </row>
    <row r="101" spans="1:16" s="13" customFormat="1" ht="13.5" customHeight="1">
      <c r="A101" s="170" t="s">
        <v>298</v>
      </c>
      <c r="B101" s="170" t="s">
        <v>107</v>
      </c>
      <c r="C101" s="170" t="s">
        <v>299</v>
      </c>
      <c r="D101" s="171" t="s">
        <v>300</v>
      </c>
      <c r="E101" s="172" t="s">
        <v>301</v>
      </c>
      <c r="F101" s="170" t="s">
        <v>137</v>
      </c>
      <c r="G101" s="173">
        <v>5.76</v>
      </c>
      <c r="H101" s="174">
        <v>0</v>
      </c>
      <c r="I101" s="174">
        <f>ROUND(G101*H101,2)</f>
        <v>0</v>
      </c>
      <c r="J101" s="175">
        <v>1.87</v>
      </c>
      <c r="K101" s="173">
        <f>G101*J101</f>
        <v>10.7712</v>
      </c>
      <c r="L101" s="175">
        <v>0</v>
      </c>
      <c r="M101" s="173">
        <f>G101*L101</f>
        <v>0</v>
      </c>
      <c r="N101" s="176">
        <v>21</v>
      </c>
      <c r="O101" s="177">
        <v>4</v>
      </c>
      <c r="P101" s="13" t="s">
        <v>112</v>
      </c>
    </row>
    <row r="102" spans="4:19" s="13" customFormat="1" ht="15.75" customHeight="1">
      <c r="D102" s="179"/>
      <c r="E102" s="180" t="s">
        <v>302</v>
      </c>
      <c r="G102" s="181">
        <v>5.76</v>
      </c>
      <c r="P102" s="179" t="s">
        <v>112</v>
      </c>
      <c r="Q102" s="179" t="s">
        <v>112</v>
      </c>
      <c r="R102" s="179" t="s">
        <v>114</v>
      </c>
      <c r="S102" s="179" t="s">
        <v>105</v>
      </c>
    </row>
    <row r="103" spans="2:16" s="142" customFormat="1" ht="12.75" customHeight="1">
      <c r="B103" s="143" t="s">
        <v>61</v>
      </c>
      <c r="D103" s="144" t="s">
        <v>127</v>
      </c>
      <c r="E103" s="144" t="s">
        <v>303</v>
      </c>
      <c r="I103" s="145">
        <f>SUM(I104:I110)</f>
        <v>0</v>
      </c>
      <c r="K103" s="146">
        <f>SUM(K104:K110)</f>
        <v>0.019727400000000003</v>
      </c>
      <c r="M103" s="146">
        <f>SUM(M104:M110)</f>
        <v>0</v>
      </c>
      <c r="P103" s="144" t="s">
        <v>105</v>
      </c>
    </row>
    <row r="104" spans="1:16" s="13" customFormat="1" ht="13.5" customHeight="1">
      <c r="A104" s="170" t="s">
        <v>304</v>
      </c>
      <c r="B104" s="170" t="s">
        <v>107</v>
      </c>
      <c r="C104" s="170" t="s">
        <v>108</v>
      </c>
      <c r="D104" s="171" t="s">
        <v>305</v>
      </c>
      <c r="E104" s="172" t="s">
        <v>306</v>
      </c>
      <c r="F104" s="170" t="s">
        <v>111</v>
      </c>
      <c r="G104" s="173">
        <v>16.8</v>
      </c>
      <c r="H104" s="174">
        <v>0</v>
      </c>
      <c r="I104" s="174">
        <f>ROUND(G104*H104,2)</f>
        <v>0</v>
      </c>
      <c r="J104" s="175">
        <v>0</v>
      </c>
      <c r="K104" s="173">
        <f>G104*J104</f>
        <v>0</v>
      </c>
      <c r="L104" s="175">
        <v>0</v>
      </c>
      <c r="M104" s="173">
        <f>G104*L104</f>
        <v>0</v>
      </c>
      <c r="N104" s="176">
        <v>21</v>
      </c>
      <c r="O104" s="177">
        <v>4</v>
      </c>
      <c r="P104" s="13" t="s">
        <v>112</v>
      </c>
    </row>
    <row r="105" spans="4:19" s="13" customFormat="1" ht="15.75" customHeight="1">
      <c r="D105" s="179"/>
      <c r="E105" s="180" t="s">
        <v>307</v>
      </c>
      <c r="G105" s="181">
        <v>16.8</v>
      </c>
      <c r="P105" s="179" t="s">
        <v>112</v>
      </c>
      <c r="Q105" s="179" t="s">
        <v>112</v>
      </c>
      <c r="R105" s="179" t="s">
        <v>114</v>
      </c>
      <c r="S105" s="179" t="s">
        <v>105</v>
      </c>
    </row>
    <row r="106" spans="1:16" s="13" customFormat="1" ht="13.5" customHeight="1">
      <c r="A106" s="170" t="s">
        <v>308</v>
      </c>
      <c r="B106" s="170" t="s">
        <v>107</v>
      </c>
      <c r="C106" s="170" t="s">
        <v>108</v>
      </c>
      <c r="D106" s="171" t="s">
        <v>309</v>
      </c>
      <c r="E106" s="172" t="s">
        <v>310</v>
      </c>
      <c r="F106" s="170" t="s">
        <v>111</v>
      </c>
      <c r="G106" s="173">
        <v>32.34</v>
      </c>
      <c r="H106" s="174">
        <v>0</v>
      </c>
      <c r="I106" s="174">
        <f>ROUND(G106*H106,2)</f>
        <v>0</v>
      </c>
      <c r="J106" s="175">
        <v>0.00061</v>
      </c>
      <c r="K106" s="173">
        <f>G106*J106</f>
        <v>0.019727400000000003</v>
      </c>
      <c r="L106" s="175">
        <v>0</v>
      </c>
      <c r="M106" s="173">
        <f>G106*L106</f>
        <v>0</v>
      </c>
      <c r="N106" s="176">
        <v>21</v>
      </c>
      <c r="O106" s="177">
        <v>4</v>
      </c>
      <c r="P106" s="13" t="s">
        <v>112</v>
      </c>
    </row>
    <row r="107" spans="4:19" s="13" customFormat="1" ht="15.75" customHeight="1">
      <c r="D107" s="179"/>
      <c r="E107" s="180" t="s">
        <v>117</v>
      </c>
      <c r="G107" s="181">
        <v>32.34</v>
      </c>
      <c r="P107" s="179" t="s">
        <v>112</v>
      </c>
      <c r="Q107" s="179" t="s">
        <v>112</v>
      </c>
      <c r="R107" s="179" t="s">
        <v>114</v>
      </c>
      <c r="S107" s="179" t="s">
        <v>105</v>
      </c>
    </row>
    <row r="108" spans="1:16" s="13" customFormat="1" ht="24" customHeight="1">
      <c r="A108" s="170" t="s">
        <v>311</v>
      </c>
      <c r="B108" s="170" t="s">
        <v>107</v>
      </c>
      <c r="C108" s="170" t="s">
        <v>108</v>
      </c>
      <c r="D108" s="171" t="s">
        <v>312</v>
      </c>
      <c r="E108" s="172" t="s">
        <v>313</v>
      </c>
      <c r="F108" s="170" t="s">
        <v>111</v>
      </c>
      <c r="G108" s="173">
        <v>32.34</v>
      </c>
      <c r="H108" s="174">
        <v>0</v>
      </c>
      <c r="I108" s="174">
        <f>ROUND(G108*H108,2)</f>
        <v>0</v>
      </c>
      <c r="J108" s="175">
        <v>0</v>
      </c>
      <c r="K108" s="173">
        <f>G108*J108</f>
        <v>0</v>
      </c>
      <c r="L108" s="175">
        <v>0</v>
      </c>
      <c r="M108" s="173">
        <f>G108*L108</f>
        <v>0</v>
      </c>
      <c r="N108" s="176">
        <v>21</v>
      </c>
      <c r="O108" s="177">
        <v>4</v>
      </c>
      <c r="P108" s="13" t="s">
        <v>112</v>
      </c>
    </row>
    <row r="109" spans="1:16" s="13" customFormat="1" ht="24" customHeight="1">
      <c r="A109" s="170" t="s">
        <v>314</v>
      </c>
      <c r="B109" s="170" t="s">
        <v>107</v>
      </c>
      <c r="C109" s="170" t="s">
        <v>108</v>
      </c>
      <c r="D109" s="171" t="s">
        <v>315</v>
      </c>
      <c r="E109" s="172" t="s">
        <v>316</v>
      </c>
      <c r="F109" s="170" t="s">
        <v>111</v>
      </c>
      <c r="G109" s="173">
        <v>32.34</v>
      </c>
      <c r="H109" s="174">
        <v>0</v>
      </c>
      <c r="I109" s="174">
        <f>ROUND(G109*H109,2)</f>
        <v>0</v>
      </c>
      <c r="J109" s="175">
        <v>0</v>
      </c>
      <c r="K109" s="173">
        <f>G109*J109</f>
        <v>0</v>
      </c>
      <c r="L109" s="175">
        <v>0</v>
      </c>
      <c r="M109" s="173">
        <f>G109*L109</f>
        <v>0</v>
      </c>
      <c r="N109" s="176">
        <v>21</v>
      </c>
      <c r="O109" s="177">
        <v>4</v>
      </c>
      <c r="P109" s="13" t="s">
        <v>112</v>
      </c>
    </row>
    <row r="110" spans="4:19" s="13" customFormat="1" ht="15.75" customHeight="1">
      <c r="D110" s="179"/>
      <c r="E110" s="180" t="s">
        <v>317</v>
      </c>
      <c r="G110" s="181">
        <v>32.34</v>
      </c>
      <c r="P110" s="179" t="s">
        <v>112</v>
      </c>
      <c r="Q110" s="179" t="s">
        <v>112</v>
      </c>
      <c r="R110" s="179" t="s">
        <v>114</v>
      </c>
      <c r="S110" s="179" t="s">
        <v>105</v>
      </c>
    </row>
    <row r="111" spans="2:16" s="142" customFormat="1" ht="12.75" customHeight="1">
      <c r="B111" s="143" t="s">
        <v>61</v>
      </c>
      <c r="D111" s="144" t="s">
        <v>142</v>
      </c>
      <c r="E111" s="144" t="s">
        <v>318</v>
      </c>
      <c r="I111" s="145">
        <f>I112+SUM(I113:I128)</f>
        <v>0</v>
      </c>
      <c r="K111" s="146">
        <f>K112+SUM(K113:K128)</f>
        <v>3.708271432</v>
      </c>
      <c r="M111" s="146">
        <f>M112+SUM(M113:M128)</f>
        <v>75.39359999999999</v>
      </c>
      <c r="P111" s="144" t="s">
        <v>105</v>
      </c>
    </row>
    <row r="112" spans="1:16" s="13" customFormat="1" ht="13.5" customHeight="1">
      <c r="A112" s="170" t="s">
        <v>172</v>
      </c>
      <c r="B112" s="170" t="s">
        <v>107</v>
      </c>
      <c r="C112" s="170" t="s">
        <v>319</v>
      </c>
      <c r="D112" s="171" t="s">
        <v>320</v>
      </c>
      <c r="E112" s="172" t="s">
        <v>321</v>
      </c>
      <c r="F112" s="170" t="s">
        <v>322</v>
      </c>
      <c r="G112" s="173">
        <v>2</v>
      </c>
      <c r="H112" s="174">
        <v>0</v>
      </c>
      <c r="I112" s="174">
        <f>ROUND(G112*H112,2)</f>
        <v>0</v>
      </c>
      <c r="J112" s="175">
        <v>0</v>
      </c>
      <c r="K112" s="173">
        <f>G112*J112</f>
        <v>0</v>
      </c>
      <c r="L112" s="175">
        <v>0</v>
      </c>
      <c r="M112" s="173">
        <f>G112*L112</f>
        <v>0</v>
      </c>
      <c r="N112" s="176">
        <v>21</v>
      </c>
      <c r="O112" s="177">
        <v>4</v>
      </c>
      <c r="P112" s="13" t="s">
        <v>112</v>
      </c>
    </row>
    <row r="113" spans="1:16" s="13" customFormat="1" ht="24" customHeight="1">
      <c r="A113" s="170" t="s">
        <v>323</v>
      </c>
      <c r="B113" s="170" t="s">
        <v>107</v>
      </c>
      <c r="C113" s="170" t="s">
        <v>108</v>
      </c>
      <c r="D113" s="171" t="s">
        <v>324</v>
      </c>
      <c r="E113" s="172" t="s">
        <v>325</v>
      </c>
      <c r="F113" s="170" t="s">
        <v>122</v>
      </c>
      <c r="G113" s="173">
        <v>17.2</v>
      </c>
      <c r="H113" s="174">
        <v>0</v>
      </c>
      <c r="I113" s="174">
        <f>ROUND(G113*H113,2)</f>
        <v>0</v>
      </c>
      <c r="J113" s="175">
        <v>0.0004967</v>
      </c>
      <c r="K113" s="173">
        <f>G113*J113</f>
        <v>0.008543239999999999</v>
      </c>
      <c r="L113" s="175">
        <v>0</v>
      </c>
      <c r="M113" s="173">
        <f>G113*L113</f>
        <v>0</v>
      </c>
      <c r="N113" s="176">
        <v>21</v>
      </c>
      <c r="O113" s="177">
        <v>4</v>
      </c>
      <c r="P113" s="13" t="s">
        <v>112</v>
      </c>
    </row>
    <row r="114" spans="4:19" s="13" customFormat="1" ht="15.75" customHeight="1">
      <c r="D114" s="179"/>
      <c r="E114" s="180" t="s">
        <v>326</v>
      </c>
      <c r="G114" s="181">
        <v>17.2</v>
      </c>
      <c r="P114" s="179" t="s">
        <v>112</v>
      </c>
      <c r="Q114" s="179" t="s">
        <v>112</v>
      </c>
      <c r="R114" s="179" t="s">
        <v>114</v>
      </c>
      <c r="S114" s="179" t="s">
        <v>105</v>
      </c>
    </row>
    <row r="115" spans="1:16" s="13" customFormat="1" ht="13.5" customHeight="1">
      <c r="A115" s="170" t="s">
        <v>327</v>
      </c>
      <c r="B115" s="170" t="s">
        <v>107</v>
      </c>
      <c r="C115" s="170" t="s">
        <v>108</v>
      </c>
      <c r="D115" s="171" t="s">
        <v>328</v>
      </c>
      <c r="E115" s="172" t="s">
        <v>329</v>
      </c>
      <c r="F115" s="170" t="s">
        <v>122</v>
      </c>
      <c r="G115" s="173">
        <v>24.4</v>
      </c>
      <c r="H115" s="174">
        <v>0</v>
      </c>
      <c r="I115" s="174">
        <f>ROUND(G115*H115,2)</f>
        <v>0</v>
      </c>
      <c r="J115" s="175">
        <v>0</v>
      </c>
      <c r="K115" s="173">
        <f>G115*J115</f>
        <v>0</v>
      </c>
      <c r="L115" s="175">
        <v>0</v>
      </c>
      <c r="M115" s="173">
        <f>G115*L115</f>
        <v>0</v>
      </c>
      <c r="N115" s="176">
        <v>21</v>
      </c>
      <c r="O115" s="177">
        <v>4</v>
      </c>
      <c r="P115" s="13" t="s">
        <v>112</v>
      </c>
    </row>
    <row r="116" spans="4:19" s="13" customFormat="1" ht="15.75" customHeight="1">
      <c r="D116" s="179"/>
      <c r="E116" s="180" t="s">
        <v>330</v>
      </c>
      <c r="G116" s="181">
        <v>24.4</v>
      </c>
      <c r="P116" s="179" t="s">
        <v>112</v>
      </c>
      <c r="Q116" s="179" t="s">
        <v>112</v>
      </c>
      <c r="R116" s="179" t="s">
        <v>114</v>
      </c>
      <c r="S116" s="179" t="s">
        <v>105</v>
      </c>
    </row>
    <row r="117" spans="1:16" s="13" customFormat="1" ht="24" customHeight="1">
      <c r="A117" s="170" t="s">
        <v>331</v>
      </c>
      <c r="B117" s="170" t="s">
        <v>107</v>
      </c>
      <c r="C117" s="170" t="s">
        <v>332</v>
      </c>
      <c r="D117" s="171" t="s">
        <v>333</v>
      </c>
      <c r="E117" s="172" t="s">
        <v>334</v>
      </c>
      <c r="F117" s="170" t="s">
        <v>225</v>
      </c>
      <c r="G117" s="173">
        <v>24</v>
      </c>
      <c r="H117" s="174">
        <v>0</v>
      </c>
      <c r="I117" s="174">
        <f>ROUND(G117*H117,2)</f>
        <v>0</v>
      </c>
      <c r="J117" s="175">
        <v>4.2484E-05</v>
      </c>
      <c r="K117" s="173">
        <f>G117*J117</f>
        <v>0.001019616</v>
      </c>
      <c r="L117" s="175">
        <v>0</v>
      </c>
      <c r="M117" s="173">
        <f>G117*L117</f>
        <v>0</v>
      </c>
      <c r="N117" s="176">
        <v>21</v>
      </c>
      <c r="O117" s="177">
        <v>4</v>
      </c>
      <c r="P117" s="13" t="s">
        <v>112</v>
      </c>
    </row>
    <row r="118" spans="4:19" s="13" customFormat="1" ht="15.75" customHeight="1">
      <c r="D118" s="179"/>
      <c r="E118" s="180" t="s">
        <v>204</v>
      </c>
      <c r="G118" s="181">
        <v>24</v>
      </c>
      <c r="P118" s="179" t="s">
        <v>112</v>
      </c>
      <c r="Q118" s="179" t="s">
        <v>112</v>
      </c>
      <c r="R118" s="179" t="s">
        <v>114</v>
      </c>
      <c r="S118" s="179" t="s">
        <v>105</v>
      </c>
    </row>
    <row r="119" spans="1:16" s="13" customFormat="1" ht="13.5" customHeight="1">
      <c r="A119" s="170" t="s">
        <v>335</v>
      </c>
      <c r="B119" s="170" t="s">
        <v>107</v>
      </c>
      <c r="C119" s="170" t="s">
        <v>332</v>
      </c>
      <c r="D119" s="171" t="s">
        <v>336</v>
      </c>
      <c r="E119" s="172" t="s">
        <v>337</v>
      </c>
      <c r="F119" s="170" t="s">
        <v>225</v>
      </c>
      <c r="G119" s="173">
        <v>24</v>
      </c>
      <c r="H119" s="174">
        <v>0</v>
      </c>
      <c r="I119" s="174">
        <f>ROUND(G119*H119,2)</f>
        <v>0</v>
      </c>
      <c r="J119" s="175">
        <v>0.0002</v>
      </c>
      <c r="K119" s="173">
        <f>G119*J119</f>
        <v>0.0048000000000000004</v>
      </c>
      <c r="L119" s="175">
        <v>0</v>
      </c>
      <c r="M119" s="173">
        <f>G119*L119</f>
        <v>0</v>
      </c>
      <c r="N119" s="176">
        <v>21</v>
      </c>
      <c r="O119" s="177">
        <v>4</v>
      </c>
      <c r="P119" s="13" t="s">
        <v>112</v>
      </c>
    </row>
    <row r="120" spans="1:16" s="13" customFormat="1" ht="13.5" customHeight="1">
      <c r="A120" s="170" t="s">
        <v>338</v>
      </c>
      <c r="B120" s="170" t="s">
        <v>107</v>
      </c>
      <c r="C120" s="170" t="s">
        <v>188</v>
      </c>
      <c r="D120" s="171" t="s">
        <v>339</v>
      </c>
      <c r="E120" s="172" t="s">
        <v>340</v>
      </c>
      <c r="F120" s="170" t="s">
        <v>137</v>
      </c>
      <c r="G120" s="173">
        <v>8.16</v>
      </c>
      <c r="H120" s="174">
        <v>0</v>
      </c>
      <c r="I120" s="174">
        <f>ROUND(G120*H120,2)</f>
        <v>0</v>
      </c>
      <c r="J120" s="175">
        <v>0.12</v>
      </c>
      <c r="K120" s="173">
        <f>G120*J120</f>
        <v>0.9792</v>
      </c>
      <c r="L120" s="175">
        <v>2.49</v>
      </c>
      <c r="M120" s="173">
        <f>G120*L120</f>
        <v>20.3184</v>
      </c>
      <c r="N120" s="176">
        <v>21</v>
      </c>
      <c r="O120" s="177">
        <v>4</v>
      </c>
      <c r="P120" s="13" t="s">
        <v>112</v>
      </c>
    </row>
    <row r="121" spans="4:19" s="13" customFormat="1" ht="15.75" customHeight="1">
      <c r="D121" s="179"/>
      <c r="E121" s="180" t="s">
        <v>341</v>
      </c>
      <c r="G121" s="181">
        <v>8.16</v>
      </c>
      <c r="P121" s="179" t="s">
        <v>112</v>
      </c>
      <c r="Q121" s="179" t="s">
        <v>112</v>
      </c>
      <c r="R121" s="179" t="s">
        <v>114</v>
      </c>
      <c r="S121" s="179" t="s">
        <v>105</v>
      </c>
    </row>
    <row r="122" spans="1:16" s="13" customFormat="1" ht="13.5" customHeight="1">
      <c r="A122" s="170" t="s">
        <v>342</v>
      </c>
      <c r="B122" s="170" t="s">
        <v>107</v>
      </c>
      <c r="C122" s="170" t="s">
        <v>188</v>
      </c>
      <c r="D122" s="171" t="s">
        <v>343</v>
      </c>
      <c r="E122" s="172" t="s">
        <v>344</v>
      </c>
      <c r="F122" s="170" t="s">
        <v>137</v>
      </c>
      <c r="G122" s="173">
        <v>2</v>
      </c>
      <c r="H122" s="174">
        <v>0</v>
      </c>
      <c r="I122" s="174">
        <f>ROUND(G122*H122,2)</f>
        <v>0</v>
      </c>
      <c r="J122" s="175">
        <v>0.12171</v>
      </c>
      <c r="K122" s="173">
        <f>G122*J122</f>
        <v>0.24342</v>
      </c>
      <c r="L122" s="175">
        <v>2.4</v>
      </c>
      <c r="M122" s="173">
        <f>G122*L122</f>
        <v>4.8</v>
      </c>
      <c r="N122" s="176">
        <v>21</v>
      </c>
      <c r="O122" s="177">
        <v>4</v>
      </c>
      <c r="P122" s="13" t="s">
        <v>112</v>
      </c>
    </row>
    <row r="123" spans="1:16" s="13" customFormat="1" ht="13.5" customHeight="1">
      <c r="A123" s="170" t="s">
        <v>345</v>
      </c>
      <c r="B123" s="170" t="s">
        <v>107</v>
      </c>
      <c r="C123" s="170" t="s">
        <v>188</v>
      </c>
      <c r="D123" s="171" t="s">
        <v>346</v>
      </c>
      <c r="E123" s="172" t="s">
        <v>347</v>
      </c>
      <c r="F123" s="170" t="s">
        <v>137</v>
      </c>
      <c r="G123" s="173">
        <v>12.48</v>
      </c>
      <c r="H123" s="174">
        <v>0</v>
      </c>
      <c r="I123" s="174">
        <f>ROUND(G123*H123,2)</f>
        <v>0</v>
      </c>
      <c r="J123" s="175">
        <v>0.12</v>
      </c>
      <c r="K123" s="173">
        <f>G123*J123</f>
        <v>1.4976</v>
      </c>
      <c r="L123" s="175">
        <v>2.49</v>
      </c>
      <c r="M123" s="173">
        <f>G123*L123</f>
        <v>31.075200000000002</v>
      </c>
      <c r="N123" s="176">
        <v>21</v>
      </c>
      <c r="O123" s="177">
        <v>4</v>
      </c>
      <c r="P123" s="13" t="s">
        <v>112</v>
      </c>
    </row>
    <row r="124" spans="4:19" s="13" customFormat="1" ht="15.75" customHeight="1">
      <c r="D124" s="179"/>
      <c r="E124" s="180" t="s">
        <v>348</v>
      </c>
      <c r="G124" s="181">
        <v>2.88</v>
      </c>
      <c r="P124" s="179" t="s">
        <v>112</v>
      </c>
      <c r="Q124" s="179" t="s">
        <v>112</v>
      </c>
      <c r="R124" s="179" t="s">
        <v>114</v>
      </c>
      <c r="S124" s="179" t="s">
        <v>104</v>
      </c>
    </row>
    <row r="125" spans="4:19" s="13" customFormat="1" ht="15.75" customHeight="1">
      <c r="D125" s="179"/>
      <c r="E125" s="180" t="s">
        <v>349</v>
      </c>
      <c r="G125" s="181">
        <v>9.6</v>
      </c>
      <c r="P125" s="179" t="s">
        <v>112</v>
      </c>
      <c r="Q125" s="179" t="s">
        <v>112</v>
      </c>
      <c r="R125" s="179" t="s">
        <v>114</v>
      </c>
      <c r="S125" s="179" t="s">
        <v>104</v>
      </c>
    </row>
    <row r="126" spans="4:19" s="13" customFormat="1" ht="15.75" customHeight="1">
      <c r="D126" s="191"/>
      <c r="E126" s="192" t="s">
        <v>213</v>
      </c>
      <c r="G126" s="193">
        <v>12.48</v>
      </c>
      <c r="P126" s="191" t="s">
        <v>112</v>
      </c>
      <c r="Q126" s="191" t="s">
        <v>123</v>
      </c>
      <c r="R126" s="191" t="s">
        <v>114</v>
      </c>
      <c r="S126" s="191" t="s">
        <v>105</v>
      </c>
    </row>
    <row r="127" spans="1:16" s="13" customFormat="1" ht="13.5" customHeight="1">
      <c r="A127" s="170" t="s">
        <v>350</v>
      </c>
      <c r="B127" s="170" t="s">
        <v>107</v>
      </c>
      <c r="C127" s="170" t="s">
        <v>188</v>
      </c>
      <c r="D127" s="171" t="s">
        <v>351</v>
      </c>
      <c r="E127" s="172" t="s">
        <v>352</v>
      </c>
      <c r="F127" s="170" t="s">
        <v>137</v>
      </c>
      <c r="G127" s="173">
        <v>8</v>
      </c>
      <c r="H127" s="174">
        <v>0</v>
      </c>
      <c r="I127" s="174">
        <f>ROUND(G127*H127,2)</f>
        <v>0</v>
      </c>
      <c r="J127" s="175">
        <v>0.121711072</v>
      </c>
      <c r="K127" s="173">
        <f>G127*J127</f>
        <v>0.973688576</v>
      </c>
      <c r="L127" s="175">
        <v>2.4</v>
      </c>
      <c r="M127" s="173">
        <f>G127*L127</f>
        <v>19.2</v>
      </c>
      <c r="N127" s="176">
        <v>21</v>
      </c>
      <c r="O127" s="177">
        <v>4</v>
      </c>
      <c r="P127" s="13" t="s">
        <v>112</v>
      </c>
    </row>
    <row r="128" spans="2:16" s="142" customFormat="1" ht="12.75" customHeight="1">
      <c r="B128" s="147" t="s">
        <v>61</v>
      </c>
      <c r="D128" s="148" t="s">
        <v>353</v>
      </c>
      <c r="E128" s="148" t="s">
        <v>354</v>
      </c>
      <c r="I128" s="149">
        <f>SUM(I129:I132)</f>
        <v>0</v>
      </c>
      <c r="K128" s="150">
        <f>SUM(K129:K132)</f>
        <v>0</v>
      </c>
      <c r="M128" s="150">
        <f>SUM(M129:M132)</f>
        <v>0</v>
      </c>
      <c r="P128" s="148" t="s">
        <v>112</v>
      </c>
    </row>
    <row r="129" spans="1:16" s="13" customFormat="1" ht="24" customHeight="1">
      <c r="A129" s="170" t="s">
        <v>355</v>
      </c>
      <c r="B129" s="170" t="s">
        <v>107</v>
      </c>
      <c r="C129" s="170" t="s">
        <v>356</v>
      </c>
      <c r="D129" s="171" t="s">
        <v>357</v>
      </c>
      <c r="E129" s="172" t="s">
        <v>358</v>
      </c>
      <c r="F129" s="170" t="s">
        <v>168</v>
      </c>
      <c r="G129" s="173">
        <v>90.805</v>
      </c>
      <c r="H129" s="174">
        <v>0</v>
      </c>
      <c r="I129" s="174">
        <f>ROUND(G129*H129,2)</f>
        <v>0</v>
      </c>
      <c r="J129" s="175">
        <v>0</v>
      </c>
      <c r="K129" s="173">
        <f>G129*J129</f>
        <v>0</v>
      </c>
      <c r="L129" s="175">
        <v>0</v>
      </c>
      <c r="M129" s="173">
        <f>G129*L129</f>
        <v>0</v>
      </c>
      <c r="N129" s="176">
        <v>21</v>
      </c>
      <c r="O129" s="177">
        <v>4</v>
      </c>
      <c r="P129" s="13" t="s">
        <v>118</v>
      </c>
    </row>
    <row r="130" spans="1:16" s="13" customFormat="1" ht="13.5" customHeight="1">
      <c r="A130" s="170" t="s">
        <v>359</v>
      </c>
      <c r="B130" s="170" t="s">
        <v>107</v>
      </c>
      <c r="C130" s="170" t="s">
        <v>356</v>
      </c>
      <c r="D130" s="171" t="s">
        <v>360</v>
      </c>
      <c r="E130" s="172" t="s">
        <v>361</v>
      </c>
      <c r="F130" s="170" t="s">
        <v>168</v>
      </c>
      <c r="G130" s="173">
        <v>908.05</v>
      </c>
      <c r="H130" s="174">
        <v>0</v>
      </c>
      <c r="I130" s="174">
        <f>ROUND(G130*H130,2)</f>
        <v>0</v>
      </c>
      <c r="J130" s="175">
        <v>0</v>
      </c>
      <c r="K130" s="173">
        <f>G130*J130</f>
        <v>0</v>
      </c>
      <c r="L130" s="175">
        <v>0</v>
      </c>
      <c r="M130" s="173">
        <f>G130*L130</f>
        <v>0</v>
      </c>
      <c r="N130" s="176">
        <v>21</v>
      </c>
      <c r="O130" s="177">
        <v>4</v>
      </c>
      <c r="P130" s="13" t="s">
        <v>118</v>
      </c>
    </row>
    <row r="131" spans="1:16" s="13" customFormat="1" ht="13.5" customHeight="1">
      <c r="A131" s="170" t="s">
        <v>362</v>
      </c>
      <c r="B131" s="170" t="s">
        <v>107</v>
      </c>
      <c r="C131" s="170" t="s">
        <v>356</v>
      </c>
      <c r="D131" s="171" t="s">
        <v>363</v>
      </c>
      <c r="E131" s="172" t="s">
        <v>364</v>
      </c>
      <c r="F131" s="170" t="s">
        <v>168</v>
      </c>
      <c r="G131" s="173">
        <v>90.805</v>
      </c>
      <c r="H131" s="174">
        <v>0</v>
      </c>
      <c r="I131" s="174">
        <f>ROUND(G131*H131,2)</f>
        <v>0</v>
      </c>
      <c r="J131" s="175">
        <v>0</v>
      </c>
      <c r="K131" s="173">
        <f>G131*J131</f>
        <v>0</v>
      </c>
      <c r="L131" s="175">
        <v>0</v>
      </c>
      <c r="M131" s="173">
        <f>G131*L131</f>
        <v>0</v>
      </c>
      <c r="N131" s="176">
        <v>21</v>
      </c>
      <c r="O131" s="177">
        <v>4</v>
      </c>
      <c r="P131" s="13" t="s">
        <v>118</v>
      </c>
    </row>
    <row r="132" spans="1:16" s="13" customFormat="1" ht="13.5" customHeight="1">
      <c r="A132" s="170" t="s">
        <v>365</v>
      </c>
      <c r="B132" s="170" t="s">
        <v>107</v>
      </c>
      <c r="C132" s="170" t="s">
        <v>188</v>
      </c>
      <c r="D132" s="171" t="s">
        <v>366</v>
      </c>
      <c r="E132" s="172" t="s">
        <v>367</v>
      </c>
      <c r="F132" s="170" t="s">
        <v>168</v>
      </c>
      <c r="G132" s="173">
        <v>205.31</v>
      </c>
      <c r="H132" s="174">
        <v>0</v>
      </c>
      <c r="I132" s="174">
        <f>ROUND(G132*H132,2)</f>
        <v>0</v>
      </c>
      <c r="J132" s="175">
        <v>0</v>
      </c>
      <c r="K132" s="173">
        <f>G132*J132</f>
        <v>0</v>
      </c>
      <c r="L132" s="175">
        <v>0</v>
      </c>
      <c r="M132" s="173">
        <f>G132*L132</f>
        <v>0</v>
      </c>
      <c r="N132" s="176">
        <v>21</v>
      </c>
      <c r="O132" s="177">
        <v>4</v>
      </c>
      <c r="P132" s="13" t="s">
        <v>118</v>
      </c>
    </row>
    <row r="133" spans="2:16" s="142" customFormat="1" ht="12.75" customHeight="1">
      <c r="B133" s="138" t="s">
        <v>61</v>
      </c>
      <c r="D133" s="139" t="s">
        <v>48</v>
      </c>
      <c r="E133" s="139" t="s">
        <v>368</v>
      </c>
      <c r="I133" s="140">
        <f>I134+I141</f>
        <v>0</v>
      </c>
      <c r="K133" s="141">
        <f>K134+K141</f>
        <v>0.7017643</v>
      </c>
      <c r="M133" s="141">
        <f>M134+M141</f>
        <v>0.15</v>
      </c>
      <c r="P133" s="139" t="s">
        <v>104</v>
      </c>
    </row>
    <row r="134" spans="2:16" s="142" customFormat="1" ht="12.75" customHeight="1">
      <c r="B134" s="143" t="s">
        <v>61</v>
      </c>
      <c r="D134" s="144" t="s">
        <v>369</v>
      </c>
      <c r="E134" s="144" t="s">
        <v>370</v>
      </c>
      <c r="I134" s="145">
        <f>SUM(I135:I140)</f>
        <v>0</v>
      </c>
      <c r="K134" s="146">
        <f>SUM(K135:K140)</f>
        <v>0.29202279999999997</v>
      </c>
      <c r="M134" s="146">
        <f>SUM(M135:M140)</f>
        <v>0</v>
      </c>
      <c r="P134" s="144" t="s">
        <v>105</v>
      </c>
    </row>
    <row r="135" spans="1:16" s="13" customFormat="1" ht="24" customHeight="1">
      <c r="A135" s="170" t="s">
        <v>371</v>
      </c>
      <c r="B135" s="170" t="s">
        <v>107</v>
      </c>
      <c r="C135" s="170" t="s">
        <v>369</v>
      </c>
      <c r="D135" s="171" t="s">
        <v>372</v>
      </c>
      <c r="E135" s="172" t="s">
        <v>373</v>
      </c>
      <c r="F135" s="170" t="s">
        <v>111</v>
      </c>
      <c r="G135" s="173">
        <v>23.2</v>
      </c>
      <c r="H135" s="174">
        <v>0</v>
      </c>
      <c r="I135" s="174">
        <f aca="true" t="shared" si="0" ref="I135:I140">ROUND(G135*H135,2)</f>
        <v>0</v>
      </c>
      <c r="J135" s="175">
        <v>0</v>
      </c>
      <c r="K135" s="173">
        <f aca="true" t="shared" si="1" ref="K135:K140">G135*J135</f>
        <v>0</v>
      </c>
      <c r="L135" s="175">
        <v>0</v>
      </c>
      <c r="M135" s="173">
        <f aca="true" t="shared" si="2" ref="M135:M140">G135*L135</f>
        <v>0</v>
      </c>
      <c r="N135" s="176">
        <v>21</v>
      </c>
      <c r="O135" s="177">
        <v>16</v>
      </c>
      <c r="P135" s="13" t="s">
        <v>112</v>
      </c>
    </row>
    <row r="136" spans="1:16" s="13" customFormat="1" ht="13.5" customHeight="1">
      <c r="A136" s="182" t="s">
        <v>374</v>
      </c>
      <c r="B136" s="182" t="s">
        <v>174</v>
      </c>
      <c r="C136" s="182" t="s">
        <v>175</v>
      </c>
      <c r="D136" s="183" t="s">
        <v>375</v>
      </c>
      <c r="E136" s="184" t="s">
        <v>376</v>
      </c>
      <c r="F136" s="182" t="s">
        <v>168</v>
      </c>
      <c r="G136" s="185">
        <v>0.009</v>
      </c>
      <c r="H136" s="186">
        <v>0</v>
      </c>
      <c r="I136" s="186">
        <f t="shared" si="0"/>
        <v>0</v>
      </c>
      <c r="J136" s="187">
        <v>1</v>
      </c>
      <c r="K136" s="185">
        <f t="shared" si="1"/>
        <v>0.009</v>
      </c>
      <c r="L136" s="187">
        <v>0</v>
      </c>
      <c r="M136" s="185">
        <f t="shared" si="2"/>
        <v>0</v>
      </c>
      <c r="N136" s="188">
        <v>21</v>
      </c>
      <c r="O136" s="189">
        <v>32</v>
      </c>
      <c r="P136" s="190" t="s">
        <v>112</v>
      </c>
    </row>
    <row r="137" spans="1:16" s="13" customFormat="1" ht="24" customHeight="1">
      <c r="A137" s="170" t="s">
        <v>377</v>
      </c>
      <c r="B137" s="170" t="s">
        <v>107</v>
      </c>
      <c r="C137" s="170" t="s">
        <v>369</v>
      </c>
      <c r="D137" s="171" t="s">
        <v>378</v>
      </c>
      <c r="E137" s="172" t="s">
        <v>379</v>
      </c>
      <c r="F137" s="170" t="s">
        <v>111</v>
      </c>
      <c r="G137" s="173">
        <v>8.8</v>
      </c>
      <c r="H137" s="174">
        <v>0</v>
      </c>
      <c r="I137" s="174">
        <f t="shared" si="0"/>
        <v>0</v>
      </c>
      <c r="J137" s="175">
        <v>0</v>
      </c>
      <c r="K137" s="173">
        <f t="shared" si="1"/>
        <v>0</v>
      </c>
      <c r="L137" s="175">
        <v>0</v>
      </c>
      <c r="M137" s="173">
        <f t="shared" si="2"/>
        <v>0</v>
      </c>
      <c r="N137" s="176">
        <v>21</v>
      </c>
      <c r="O137" s="177">
        <v>16</v>
      </c>
      <c r="P137" s="13" t="s">
        <v>112</v>
      </c>
    </row>
    <row r="138" spans="1:16" s="13" customFormat="1" ht="13.5" customHeight="1">
      <c r="A138" s="182" t="s">
        <v>380</v>
      </c>
      <c r="B138" s="182" t="s">
        <v>174</v>
      </c>
      <c r="C138" s="182" t="s">
        <v>175</v>
      </c>
      <c r="D138" s="183" t="s">
        <v>381</v>
      </c>
      <c r="E138" s="184" t="s">
        <v>382</v>
      </c>
      <c r="F138" s="182" t="s">
        <v>383</v>
      </c>
      <c r="G138" s="185">
        <v>3.08</v>
      </c>
      <c r="H138" s="186">
        <v>0</v>
      </c>
      <c r="I138" s="186">
        <f t="shared" si="0"/>
        <v>0</v>
      </c>
      <c r="J138" s="187">
        <v>0.001</v>
      </c>
      <c r="K138" s="185">
        <f t="shared" si="1"/>
        <v>0.0030800000000000003</v>
      </c>
      <c r="L138" s="187">
        <v>0</v>
      </c>
      <c r="M138" s="185">
        <f t="shared" si="2"/>
        <v>0</v>
      </c>
      <c r="N138" s="188">
        <v>21</v>
      </c>
      <c r="O138" s="189">
        <v>32</v>
      </c>
      <c r="P138" s="190" t="s">
        <v>112</v>
      </c>
    </row>
    <row r="139" spans="1:16" s="13" customFormat="1" ht="13.5" customHeight="1">
      <c r="A139" s="170" t="s">
        <v>384</v>
      </c>
      <c r="B139" s="170" t="s">
        <v>107</v>
      </c>
      <c r="C139" s="170" t="s">
        <v>369</v>
      </c>
      <c r="D139" s="171" t="s">
        <v>385</v>
      </c>
      <c r="E139" s="172" t="s">
        <v>386</v>
      </c>
      <c r="F139" s="170" t="s">
        <v>111</v>
      </c>
      <c r="G139" s="173">
        <v>46.4</v>
      </c>
      <c r="H139" s="174">
        <v>0</v>
      </c>
      <c r="I139" s="174">
        <f t="shared" si="0"/>
        <v>0</v>
      </c>
      <c r="J139" s="175">
        <v>0.00039825</v>
      </c>
      <c r="K139" s="173">
        <f t="shared" si="1"/>
        <v>0.0184788</v>
      </c>
      <c r="L139" s="175">
        <v>0</v>
      </c>
      <c r="M139" s="173">
        <f t="shared" si="2"/>
        <v>0</v>
      </c>
      <c r="N139" s="176">
        <v>21</v>
      </c>
      <c r="O139" s="177">
        <v>16</v>
      </c>
      <c r="P139" s="13" t="s">
        <v>112</v>
      </c>
    </row>
    <row r="140" spans="1:16" s="13" customFormat="1" ht="13.5" customHeight="1">
      <c r="A140" s="182" t="s">
        <v>387</v>
      </c>
      <c r="B140" s="182" t="s">
        <v>174</v>
      </c>
      <c r="C140" s="182" t="s">
        <v>175</v>
      </c>
      <c r="D140" s="183" t="s">
        <v>388</v>
      </c>
      <c r="E140" s="184" t="s">
        <v>389</v>
      </c>
      <c r="F140" s="182" t="s">
        <v>111</v>
      </c>
      <c r="G140" s="185">
        <v>53.36</v>
      </c>
      <c r="H140" s="186">
        <v>0</v>
      </c>
      <c r="I140" s="186">
        <f t="shared" si="0"/>
        <v>0</v>
      </c>
      <c r="J140" s="187">
        <v>0.0049</v>
      </c>
      <c r="K140" s="185">
        <f t="shared" si="1"/>
        <v>0.261464</v>
      </c>
      <c r="L140" s="187">
        <v>0</v>
      </c>
      <c r="M140" s="185">
        <f t="shared" si="2"/>
        <v>0</v>
      </c>
      <c r="N140" s="188">
        <v>21</v>
      </c>
      <c r="O140" s="189">
        <v>32</v>
      </c>
      <c r="P140" s="190" t="s">
        <v>112</v>
      </c>
    </row>
    <row r="141" spans="2:16" s="142" customFormat="1" ht="12.75" customHeight="1">
      <c r="B141" s="143" t="s">
        <v>61</v>
      </c>
      <c r="D141" s="144" t="s">
        <v>390</v>
      </c>
      <c r="E141" s="144" t="s">
        <v>391</v>
      </c>
      <c r="I141" s="145">
        <f>SUM(I142:I144)</f>
        <v>0</v>
      </c>
      <c r="K141" s="146">
        <f>SUM(K142:K144)</f>
        <v>0.40974150000000004</v>
      </c>
      <c r="M141" s="146">
        <f>SUM(M142:M144)</f>
        <v>0.15</v>
      </c>
      <c r="P141" s="144" t="s">
        <v>105</v>
      </c>
    </row>
    <row r="142" spans="1:16" s="13" customFormat="1" ht="13.5" customHeight="1">
      <c r="A142" s="170" t="s">
        <v>392</v>
      </c>
      <c r="B142" s="170" t="s">
        <v>107</v>
      </c>
      <c r="C142" s="170" t="s">
        <v>390</v>
      </c>
      <c r="D142" s="171" t="s">
        <v>393</v>
      </c>
      <c r="E142" s="172" t="s">
        <v>394</v>
      </c>
      <c r="F142" s="170" t="s">
        <v>383</v>
      </c>
      <c r="G142" s="173">
        <v>390.23</v>
      </c>
      <c r="H142" s="174">
        <v>0</v>
      </c>
      <c r="I142" s="174">
        <f>ROUND(G142*H142,2)</f>
        <v>0</v>
      </c>
      <c r="J142" s="175">
        <v>5E-05</v>
      </c>
      <c r="K142" s="173">
        <f>G142*J142</f>
        <v>0.0195115</v>
      </c>
      <c r="L142" s="175">
        <v>0</v>
      </c>
      <c r="M142" s="173">
        <f>G142*L142</f>
        <v>0</v>
      </c>
      <c r="N142" s="176">
        <v>21</v>
      </c>
      <c r="O142" s="177">
        <v>16</v>
      </c>
      <c r="P142" s="13" t="s">
        <v>112</v>
      </c>
    </row>
    <row r="143" spans="1:16" s="13" customFormat="1" ht="13.5" customHeight="1">
      <c r="A143" s="182" t="s">
        <v>395</v>
      </c>
      <c r="B143" s="182" t="s">
        <v>174</v>
      </c>
      <c r="C143" s="182" t="s">
        <v>175</v>
      </c>
      <c r="D143" s="183" t="s">
        <v>396</v>
      </c>
      <c r="E143" s="184" t="s">
        <v>397</v>
      </c>
      <c r="F143" s="182" t="s">
        <v>383</v>
      </c>
      <c r="G143" s="185">
        <v>390.23</v>
      </c>
      <c r="H143" s="186">
        <v>0</v>
      </c>
      <c r="I143" s="186">
        <f>ROUND(G143*H143,2)</f>
        <v>0</v>
      </c>
      <c r="J143" s="187">
        <v>0.001</v>
      </c>
      <c r="K143" s="185">
        <f>G143*J143</f>
        <v>0.39023</v>
      </c>
      <c r="L143" s="187">
        <v>0</v>
      </c>
      <c r="M143" s="185">
        <f>G143*L143</f>
        <v>0</v>
      </c>
      <c r="N143" s="188">
        <v>21</v>
      </c>
      <c r="O143" s="189">
        <v>32</v>
      </c>
      <c r="P143" s="190" t="s">
        <v>112</v>
      </c>
    </row>
    <row r="144" spans="1:16" s="13" customFormat="1" ht="24" customHeight="1">
      <c r="A144" s="170" t="s">
        <v>398</v>
      </c>
      <c r="B144" s="170" t="s">
        <v>107</v>
      </c>
      <c r="C144" s="170" t="s">
        <v>390</v>
      </c>
      <c r="D144" s="171" t="s">
        <v>399</v>
      </c>
      <c r="E144" s="172" t="s">
        <v>400</v>
      </c>
      <c r="F144" s="170" t="s">
        <v>383</v>
      </c>
      <c r="G144" s="173">
        <v>150</v>
      </c>
      <c r="H144" s="174">
        <v>0</v>
      </c>
      <c r="I144" s="174">
        <f>ROUND(G144*H144,2)</f>
        <v>0</v>
      </c>
      <c r="J144" s="175">
        <v>0</v>
      </c>
      <c r="K144" s="173">
        <f>G144*J144</f>
        <v>0</v>
      </c>
      <c r="L144" s="175">
        <v>0.001</v>
      </c>
      <c r="M144" s="173">
        <f>G144*L144</f>
        <v>0.15</v>
      </c>
      <c r="N144" s="176">
        <v>21</v>
      </c>
      <c r="O144" s="177">
        <v>16</v>
      </c>
      <c r="P144" s="13" t="s">
        <v>112</v>
      </c>
    </row>
    <row r="145" spans="2:16" s="142" customFormat="1" ht="12.75" customHeight="1">
      <c r="B145" s="138" t="s">
        <v>61</v>
      </c>
      <c r="D145" s="139" t="s">
        <v>401</v>
      </c>
      <c r="E145" s="139" t="s">
        <v>402</v>
      </c>
      <c r="I145" s="140">
        <f>I146</f>
        <v>0</v>
      </c>
      <c r="K145" s="141">
        <f>K146</f>
        <v>0</v>
      </c>
      <c r="M145" s="141">
        <f>M146</f>
        <v>0</v>
      </c>
      <c r="P145" s="139" t="s">
        <v>104</v>
      </c>
    </row>
    <row r="146" spans="2:16" s="142" customFormat="1" ht="12.75" customHeight="1">
      <c r="B146" s="143" t="s">
        <v>61</v>
      </c>
      <c r="D146" s="144" t="s">
        <v>104</v>
      </c>
      <c r="E146" s="144" t="s">
        <v>403</v>
      </c>
      <c r="I146" s="145">
        <f>SUM(I147:I154)</f>
        <v>0</v>
      </c>
      <c r="K146" s="146">
        <f>SUM(K147:K154)</f>
        <v>0</v>
      </c>
      <c r="M146" s="146">
        <f>SUM(M147:M154)</f>
        <v>0</v>
      </c>
      <c r="P146" s="144" t="s">
        <v>105</v>
      </c>
    </row>
    <row r="147" spans="1:16" s="13" customFormat="1" ht="13.5" customHeight="1">
      <c r="A147" s="170" t="s">
        <v>404</v>
      </c>
      <c r="B147" s="170" t="s">
        <v>107</v>
      </c>
      <c r="C147" s="170" t="s">
        <v>401</v>
      </c>
      <c r="D147" s="171" t="s">
        <v>405</v>
      </c>
      <c r="E147" s="172" t="s">
        <v>406</v>
      </c>
      <c r="F147" s="170" t="s">
        <v>407</v>
      </c>
      <c r="G147" s="173">
        <v>1</v>
      </c>
      <c r="H147" s="174">
        <v>0</v>
      </c>
      <c r="I147" s="174">
        <f aca="true" t="shared" si="3" ref="I147:I154">ROUND(G147*H147,2)</f>
        <v>0</v>
      </c>
      <c r="J147" s="175">
        <v>0</v>
      </c>
      <c r="K147" s="173">
        <f aca="true" t="shared" si="4" ref="K147:K154">G147*J147</f>
        <v>0</v>
      </c>
      <c r="L147" s="175">
        <v>0</v>
      </c>
      <c r="M147" s="173">
        <f aca="true" t="shared" si="5" ref="M147:M154">G147*L147</f>
        <v>0</v>
      </c>
      <c r="N147" s="176">
        <v>21</v>
      </c>
      <c r="O147" s="177">
        <v>16384</v>
      </c>
      <c r="P147" s="13" t="s">
        <v>112</v>
      </c>
    </row>
    <row r="148" spans="1:16" s="13" customFormat="1" ht="13.5" customHeight="1">
      <c r="A148" s="170" t="s">
        <v>408</v>
      </c>
      <c r="B148" s="170" t="s">
        <v>107</v>
      </c>
      <c r="C148" s="170" t="s">
        <v>401</v>
      </c>
      <c r="D148" s="171" t="s">
        <v>409</v>
      </c>
      <c r="E148" s="172" t="s">
        <v>410</v>
      </c>
      <c r="F148" s="170" t="s">
        <v>407</v>
      </c>
      <c r="G148" s="173">
        <v>1</v>
      </c>
      <c r="H148" s="174">
        <v>0</v>
      </c>
      <c r="I148" s="174">
        <f t="shared" si="3"/>
        <v>0</v>
      </c>
      <c r="J148" s="175">
        <v>0</v>
      </c>
      <c r="K148" s="173">
        <f t="shared" si="4"/>
        <v>0</v>
      </c>
      <c r="L148" s="175">
        <v>0</v>
      </c>
      <c r="M148" s="173">
        <f t="shared" si="5"/>
        <v>0</v>
      </c>
      <c r="N148" s="176">
        <v>21</v>
      </c>
      <c r="O148" s="177">
        <v>8192</v>
      </c>
      <c r="P148" s="13" t="s">
        <v>112</v>
      </c>
    </row>
    <row r="149" spans="1:16" s="13" customFormat="1" ht="13.5" customHeight="1">
      <c r="A149" s="170" t="s">
        <v>411</v>
      </c>
      <c r="B149" s="170" t="s">
        <v>107</v>
      </c>
      <c r="C149" s="170" t="s">
        <v>401</v>
      </c>
      <c r="D149" s="171" t="s">
        <v>412</v>
      </c>
      <c r="E149" s="172" t="s">
        <v>413</v>
      </c>
      <c r="F149" s="170" t="s">
        <v>407</v>
      </c>
      <c r="G149" s="173">
        <v>1</v>
      </c>
      <c r="H149" s="174">
        <v>0</v>
      </c>
      <c r="I149" s="174">
        <f t="shared" si="3"/>
        <v>0</v>
      </c>
      <c r="J149" s="175">
        <v>0</v>
      </c>
      <c r="K149" s="173">
        <f t="shared" si="4"/>
        <v>0</v>
      </c>
      <c r="L149" s="175">
        <v>0</v>
      </c>
      <c r="M149" s="173">
        <f t="shared" si="5"/>
        <v>0</v>
      </c>
      <c r="N149" s="176">
        <v>21</v>
      </c>
      <c r="O149" s="177">
        <v>131072</v>
      </c>
      <c r="P149" s="13" t="s">
        <v>112</v>
      </c>
    </row>
    <row r="150" spans="1:16" s="13" customFormat="1" ht="13.5" customHeight="1">
      <c r="A150" s="170" t="s">
        <v>414</v>
      </c>
      <c r="B150" s="170" t="s">
        <v>107</v>
      </c>
      <c r="C150" s="170" t="s">
        <v>401</v>
      </c>
      <c r="D150" s="171" t="s">
        <v>415</v>
      </c>
      <c r="E150" s="172" t="s">
        <v>416</v>
      </c>
      <c r="F150" s="170" t="s">
        <v>407</v>
      </c>
      <c r="G150" s="173">
        <v>1</v>
      </c>
      <c r="H150" s="174">
        <v>0</v>
      </c>
      <c r="I150" s="174">
        <f t="shared" si="3"/>
        <v>0</v>
      </c>
      <c r="J150" s="175">
        <v>0</v>
      </c>
      <c r="K150" s="173">
        <f t="shared" si="4"/>
        <v>0</v>
      </c>
      <c r="L150" s="175">
        <v>0</v>
      </c>
      <c r="M150" s="173">
        <f t="shared" si="5"/>
        <v>0</v>
      </c>
      <c r="N150" s="176">
        <v>21</v>
      </c>
      <c r="O150" s="177">
        <v>131072</v>
      </c>
      <c r="P150" s="13" t="s">
        <v>112</v>
      </c>
    </row>
    <row r="151" spans="1:16" s="13" customFormat="1" ht="13.5" customHeight="1">
      <c r="A151" s="170" t="s">
        <v>417</v>
      </c>
      <c r="B151" s="170" t="s">
        <v>107</v>
      </c>
      <c r="C151" s="170" t="s">
        <v>401</v>
      </c>
      <c r="D151" s="171" t="s">
        <v>418</v>
      </c>
      <c r="E151" s="172" t="s">
        <v>419</v>
      </c>
      <c r="F151" s="170" t="s">
        <v>407</v>
      </c>
      <c r="G151" s="173">
        <v>1</v>
      </c>
      <c r="H151" s="174">
        <v>0</v>
      </c>
      <c r="I151" s="174">
        <f t="shared" si="3"/>
        <v>0</v>
      </c>
      <c r="J151" s="175">
        <v>0</v>
      </c>
      <c r="K151" s="173">
        <f t="shared" si="4"/>
        <v>0</v>
      </c>
      <c r="L151" s="175">
        <v>0</v>
      </c>
      <c r="M151" s="173">
        <f t="shared" si="5"/>
        <v>0</v>
      </c>
      <c r="N151" s="176">
        <v>21</v>
      </c>
      <c r="O151" s="177">
        <v>131072</v>
      </c>
      <c r="P151" s="13" t="s">
        <v>112</v>
      </c>
    </row>
    <row r="152" spans="1:16" s="13" customFormat="1" ht="13.5" customHeight="1">
      <c r="A152" s="170" t="s">
        <v>420</v>
      </c>
      <c r="B152" s="170" t="s">
        <v>107</v>
      </c>
      <c r="C152" s="170" t="s">
        <v>401</v>
      </c>
      <c r="D152" s="171" t="s">
        <v>421</v>
      </c>
      <c r="E152" s="172" t="s">
        <v>422</v>
      </c>
      <c r="F152" s="170" t="s">
        <v>407</v>
      </c>
      <c r="G152" s="173">
        <v>1</v>
      </c>
      <c r="H152" s="174">
        <v>0</v>
      </c>
      <c r="I152" s="174">
        <f t="shared" si="3"/>
        <v>0</v>
      </c>
      <c r="J152" s="175">
        <v>0</v>
      </c>
      <c r="K152" s="173">
        <f t="shared" si="4"/>
        <v>0</v>
      </c>
      <c r="L152" s="175">
        <v>0</v>
      </c>
      <c r="M152" s="173">
        <f t="shared" si="5"/>
        <v>0</v>
      </c>
      <c r="N152" s="176">
        <v>21</v>
      </c>
      <c r="O152" s="177">
        <v>131072</v>
      </c>
      <c r="P152" s="13" t="s">
        <v>112</v>
      </c>
    </row>
    <row r="153" spans="1:16" s="13" customFormat="1" ht="13.5" customHeight="1">
      <c r="A153" s="170" t="s">
        <v>423</v>
      </c>
      <c r="B153" s="170" t="s">
        <v>107</v>
      </c>
      <c r="C153" s="170" t="s">
        <v>401</v>
      </c>
      <c r="D153" s="171" t="s">
        <v>424</v>
      </c>
      <c r="E153" s="172" t="s">
        <v>425</v>
      </c>
      <c r="F153" s="170" t="s">
        <v>407</v>
      </c>
      <c r="G153" s="173">
        <v>1</v>
      </c>
      <c r="H153" s="174">
        <v>0</v>
      </c>
      <c r="I153" s="174">
        <f t="shared" si="3"/>
        <v>0</v>
      </c>
      <c r="J153" s="175">
        <v>0</v>
      </c>
      <c r="K153" s="173">
        <f t="shared" si="4"/>
        <v>0</v>
      </c>
      <c r="L153" s="175">
        <v>0</v>
      </c>
      <c r="M153" s="173">
        <f t="shared" si="5"/>
        <v>0</v>
      </c>
      <c r="N153" s="176">
        <v>21</v>
      </c>
      <c r="O153" s="177">
        <v>131072</v>
      </c>
      <c r="P153" s="13" t="s">
        <v>112</v>
      </c>
    </row>
    <row r="154" spans="1:16" s="13" customFormat="1" ht="13.5" customHeight="1">
      <c r="A154" s="170" t="s">
        <v>426</v>
      </c>
      <c r="B154" s="170" t="s">
        <v>107</v>
      </c>
      <c r="C154" s="170" t="s">
        <v>401</v>
      </c>
      <c r="D154" s="171" t="s">
        <v>427</v>
      </c>
      <c r="E154" s="172" t="s">
        <v>428</v>
      </c>
      <c r="F154" s="170" t="s">
        <v>407</v>
      </c>
      <c r="G154" s="173">
        <v>1</v>
      </c>
      <c r="H154" s="174">
        <v>0</v>
      </c>
      <c r="I154" s="174">
        <f t="shared" si="3"/>
        <v>0</v>
      </c>
      <c r="J154" s="175">
        <v>0</v>
      </c>
      <c r="K154" s="173">
        <f t="shared" si="4"/>
        <v>0</v>
      </c>
      <c r="L154" s="175">
        <v>0</v>
      </c>
      <c r="M154" s="173">
        <f t="shared" si="5"/>
        <v>0</v>
      </c>
      <c r="N154" s="176">
        <v>21</v>
      </c>
      <c r="O154" s="177">
        <v>131072</v>
      </c>
      <c r="P154" s="13" t="s">
        <v>112</v>
      </c>
    </row>
    <row r="155" spans="5:13" s="151" customFormat="1" ht="12.75" customHeight="1">
      <c r="E155" s="152" t="s">
        <v>86</v>
      </c>
      <c r="I155" s="153">
        <f>I14+I133+I145</f>
        <v>0</v>
      </c>
      <c r="K155" s="154">
        <f>K14+K133+K145</f>
        <v>205.76297420032802</v>
      </c>
      <c r="M155" s="154">
        <f>M14+M133+M145</f>
        <v>90.80514</v>
      </c>
    </row>
  </sheetData>
  <sheetProtection selectLockedCells="1" selectUnlockedCells="1"/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00390625" style="19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Pavel  Kazda</cp:lastModifiedBy>
  <cp:lastPrinted>2013-09-23T12:45:12Z</cp:lastPrinted>
  <dcterms:created xsi:type="dcterms:W3CDTF">2013-09-23T10:27:14Z</dcterms:created>
  <dcterms:modified xsi:type="dcterms:W3CDTF">2013-09-23T12:48:19Z</dcterms:modified>
  <cp:category/>
  <cp:version/>
  <cp:contentType/>
  <cp:contentStatus/>
  <cp:revision>2</cp:revision>
</cp:coreProperties>
</file>